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5.xml" ContentType="application/vnd.openxmlformats-officedocument.drawing+xml"/>
  <Override PartName="/xl/ctrlProps/ctrlProp22.xml" ContentType="application/vnd.ms-excel.controlproperties+xml"/>
  <Override PartName="/xl/drawings/drawing6.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532600_Mitarbeiter\0 - Allgemein\Prozessbetreuung\Anpassungen Excel-Formular\Neu\"/>
    </mc:Choice>
  </mc:AlternateContent>
  <xr:revisionPtr revIDLastSave="0" documentId="13_ncr:1_{58D449AB-8308-4E5C-A850-CDE6A102771E}" xr6:coauthVersionLast="47" xr6:coauthVersionMax="47" xr10:uidLastSave="{00000000-0000-0000-0000-000000000000}"/>
  <workbookProtection workbookAlgorithmName="SHA-512" workbookHashValue="groP5dvrwh1RXJzue6deG67NwAr1K86o+rmIxIZXPE+SvDNUlhRZH48EI4NpLzTkL7O02ODDV/Rusmo6bCXziA==" workbookSaltValue="IqIlhehDE5l4MxhyxpE8PA==" workbookSpinCount="100000" lockStructure="1"/>
  <bookViews>
    <workbookView xWindow="-110" yWindow="-110" windowWidth="25820" windowHeight="13900" tabRatio="876" xr2:uid="{82AE3637-6521-492A-B2D6-2071E0082DF4}"/>
  </bookViews>
  <sheets>
    <sheet name="Antrag" sheetId="2" r:id="rId1"/>
    <sheet name="Antragsteller-Grundstück" sheetId="28" r:id="rId2"/>
    <sheet name="Gebäude-3" sheetId="4" r:id="rId3"/>
    <sheet name="Gebäude-3a" sheetId="16" r:id="rId4"/>
    <sheet name="Förderberechnung" sheetId="21" r:id="rId5"/>
    <sheet name="Kosten und Finanzierung" sheetId="6" r:id="rId6"/>
    <sheet name="Wirtschaftlichkeitsberechnung" sheetId="7" r:id="rId7"/>
    <sheet name="Erklärungen - Teil 1" sheetId="30" r:id="rId8"/>
    <sheet name="Erklärungen - Teil 2" sheetId="31" r:id="rId9"/>
    <sheet name="Erklärung Effizienzhauszuschlag" sheetId="26" r:id="rId10"/>
    <sheet name="Checkliste" sheetId="27" r:id="rId11"/>
    <sheet name="DropDowns" sheetId="29" state="hidden" r:id="rId12"/>
  </sheets>
  <definedNames>
    <definedName name="_xlnm.Print_Area" localSheetId="0">Antrag!$A$1:$AL$70</definedName>
    <definedName name="_xlnm.Print_Area" localSheetId="1">'Antragsteller-Grundstück'!$A$1:$O$60</definedName>
    <definedName name="_xlnm.Print_Area" localSheetId="10">Checkliste!$A$1:$H$84</definedName>
    <definedName name="_xlnm.Print_Area" localSheetId="9">'Erklärung Effizienzhauszuschlag'!$A$1:$K$39</definedName>
    <definedName name="_xlnm.Print_Area" localSheetId="7">'Erklärungen - Teil 1'!$A$1:$AE$135</definedName>
    <definedName name="_xlnm.Print_Area" localSheetId="8">'Erklärungen - Teil 2'!$A$1:$S$68</definedName>
    <definedName name="_xlnm.Print_Area" localSheetId="4">Förderberechnung!$A$1:$L$49</definedName>
    <definedName name="_xlnm.Print_Area" localSheetId="2">'Gebäude-3'!$A$1:$AG$74</definedName>
    <definedName name="_xlnm.Print_Area" localSheetId="3">'Gebäude-3a'!$A$1:$AK$58</definedName>
    <definedName name="_xlnm.Print_Area" localSheetId="5">'Kosten und Finanzierung'!$A$1:$Y$81</definedName>
    <definedName name="_xlnm.Print_Area" localSheetId="6">Wirtschaftlichkeitsberechnung!$A$1:$W$37</definedName>
    <definedName name="Kontrollkästchen1" localSheetId="10">Checkliste!#REF!</definedName>
    <definedName name="Passishaus">'Gebäude-3'!$AI$8:$AI$10</definedName>
    <definedName name="Passivhaus" localSheetId="1">#REF!</definedName>
    <definedName name="Passivhaus" localSheetId="10">#REF!</definedName>
    <definedName name="Passivhaus" localSheetId="11">#REF!</definedName>
    <definedName name="Passivhaus" localSheetId="9">#REF!</definedName>
    <definedName name="Passivhaus" localSheetId="7">#REF!</definedName>
    <definedName name="Passivhaus" localSheetId="8">#REF!</definedName>
    <definedName name="Passivhaus">'Gebäude-3'!$AK$8:$AK$9</definedName>
    <definedName name="Z_A9CD2B30_8F87_11D4_BDDB_400009F05927_.wvu.Cols" localSheetId="5" hidden="1">'Kosten und Finanzierung'!$P:$P</definedName>
    <definedName name="Z_A9CD2B30_8F87_11D4_BDDB_400009F05927_.wvu.Cols" localSheetId="6" hidden="1">Wirtschaftlichkeitsberechnung!$V:$V</definedName>
    <definedName name="Z_A9CD2B30_8F87_11D4_BDDB_400009F05927_.wvu.Rows" localSheetId="0" hidden="1">Antrag!$33:$33</definedName>
    <definedName name="Z_DF0ADAD5_45DA_4ADC_8207_6E7836025F02_.wvu.PrintArea" localSheetId="1" hidden="1">'Antragsteller-Grundstück'!$A$1:$O$60</definedName>
    <definedName name="Z_DF0ADAD5_45DA_4ADC_8207_6E7836025F02_.wvu.PrintArea" localSheetId="10" hidden="1">Checkliste!$C$1:$G$84</definedName>
    <definedName name="Z_DF0ADAD5_45DA_4ADC_8207_6E7836025F02_.wvu.PrintArea" localSheetId="7" hidden="1">'Erklärungen - Teil 1'!$C$1:$AF$137</definedName>
    <definedName name="Z_DF0ADAD5_45DA_4ADC_8207_6E7836025F02_.wvu.PrintArea" localSheetId="8" hidden="1">'Erklärungen - Teil 2'!$C$6:$T$70</definedName>
  </definedNames>
  <calcPr calcId="191029"/>
  <customWorkbookViews>
    <customWorkbookView name="A532203 - Persönliche Ansicht" guid="{A9CD2B30-8F87-11D4-BDDB-400009F05927}" mergeInterval="0" personalView="1" maximized="1" windowWidth="1020" windowHeight="5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46" i="2" l="1"/>
  <c r="BA37" i="2"/>
  <c r="AC37" i="2"/>
  <c r="G69" i="30"/>
  <c r="G135" i="30"/>
  <c r="G58" i="16"/>
  <c r="G74" i="4"/>
  <c r="F70" i="2" l="1"/>
  <c r="D84" i="27"/>
  <c r="D44" i="27"/>
  <c r="N15" i="4"/>
  <c r="A39" i="21"/>
  <c r="D49" i="21"/>
  <c r="A57" i="31"/>
  <c r="A29" i="26" l="1"/>
  <c r="C38" i="26"/>
  <c r="H4" i="31"/>
  <c r="H2" i="31"/>
  <c r="G68" i="31"/>
  <c r="D60" i="28"/>
  <c r="H75" i="30"/>
  <c r="H73" i="30"/>
  <c r="H4" i="30"/>
  <c r="H2" i="30"/>
  <c r="A124" i="30"/>
  <c r="A60" i="30"/>
  <c r="T46" i="6" l="1"/>
  <c r="AC62" i="2"/>
  <c r="AC65" i="2"/>
  <c r="AC60" i="2"/>
  <c r="W49" i="6" s="1"/>
  <c r="E62" i="2"/>
  <c r="W46" i="6" l="1"/>
  <c r="T49" i="6"/>
  <c r="E66" i="2" l="1"/>
  <c r="E58" i="2"/>
  <c r="D29" i="2"/>
  <c r="AR29" i="2"/>
  <c r="AR30" i="2"/>
  <c r="A45" i="28"/>
  <c r="N29" i="28"/>
  <c r="C7" i="28"/>
  <c r="I6" i="28"/>
  <c r="B82" i="27"/>
  <c r="A31" i="27"/>
  <c r="A33" i="7"/>
  <c r="M6" i="28" l="1"/>
  <c r="K6" i="28"/>
  <c r="E12" i="26"/>
  <c r="G18" i="26"/>
  <c r="J9" i="7" l="1"/>
  <c r="W9" i="7" s="1"/>
  <c r="O36" i="4"/>
  <c r="BB44" i="4"/>
  <c r="AW44" i="4"/>
  <c r="AU44" i="4"/>
  <c r="AP44" i="4"/>
  <c r="Q34" i="21"/>
  <c r="N7" i="16"/>
  <c r="X7" i="16"/>
  <c r="Y7" i="16"/>
  <c r="Z7" i="16"/>
  <c r="AG7" i="16"/>
  <c r="AH7" i="16" s="1"/>
  <c r="AR15" i="4"/>
  <c r="AW7" i="16"/>
  <c r="AQ15" i="4"/>
  <c r="AP15" i="4"/>
  <c r="AO15" i="4"/>
  <c r="U36" i="4"/>
  <c r="O8" i="4"/>
  <c r="T69" i="4"/>
  <c r="T70" i="4"/>
  <c r="W7" i="16" l="1"/>
  <c r="V7" i="16"/>
  <c r="D4" i="26" l="1"/>
  <c r="D2" i="26"/>
  <c r="W8" i="4" l="1"/>
  <c r="P51" i="2" l="1"/>
  <c r="P42" i="2"/>
  <c r="G25" i="21" l="1"/>
  <c r="BQ16" i="4" l="1"/>
  <c r="BQ17" i="4"/>
  <c r="BQ18" i="4"/>
  <c r="BQ19" i="4"/>
  <c r="BQ20" i="4"/>
  <c r="BQ21" i="4"/>
  <c r="BQ22" i="4"/>
  <c r="BQ23" i="4"/>
  <c r="BQ24" i="4"/>
  <c r="BQ25" i="4"/>
  <c r="BQ26" i="4"/>
  <c r="BQ27" i="4"/>
  <c r="BQ28" i="4"/>
  <c r="BQ29" i="4"/>
  <c r="BQ30" i="4"/>
  <c r="V16" i="4" l="1"/>
  <c r="V17" i="4"/>
  <c r="V18" i="4"/>
  <c r="V19" i="4"/>
  <c r="V20" i="4"/>
  <c r="V21" i="4"/>
  <c r="V22" i="4"/>
  <c r="V23" i="4"/>
  <c r="V24" i="4"/>
  <c r="V25" i="4"/>
  <c r="V26" i="4"/>
  <c r="V27" i="4"/>
  <c r="V28" i="4"/>
  <c r="V29" i="4"/>
  <c r="V30" i="4"/>
  <c r="P25" i="21" l="1"/>
  <c r="P30" i="21" s="1"/>
  <c r="AS15" i="4"/>
  <c r="AT15" i="4" s="1"/>
  <c r="BJ15" i="4" s="1"/>
  <c r="AO17" i="4"/>
  <c r="AP17" i="4"/>
  <c r="AQ17" i="4"/>
  <c r="AR17" i="4"/>
  <c r="AS17" i="4"/>
  <c r="AC15" i="4"/>
  <c r="AD15" i="4" s="1"/>
  <c r="BB15" i="4" s="1"/>
  <c r="N16" i="4"/>
  <c r="N17" i="4"/>
  <c r="AC16" i="4"/>
  <c r="AD16" i="4" s="1"/>
  <c r="BB16" i="4" s="1"/>
  <c r="AR34" i="2"/>
  <c r="AR32" i="2"/>
  <c r="H49" i="2"/>
  <c r="D36" i="21" s="1"/>
  <c r="H40" i="2"/>
  <c r="D34" i="21" s="1"/>
  <c r="A64" i="6"/>
  <c r="A54" i="4"/>
  <c r="T56" i="6"/>
  <c r="W56" i="6"/>
  <c r="U15" i="6"/>
  <c r="T71" i="6" s="1"/>
  <c r="AT33" i="2"/>
  <c r="I23" i="21"/>
  <c r="I28" i="21"/>
  <c r="I19" i="21"/>
  <c r="I41" i="21"/>
  <c r="I26" i="21"/>
  <c r="I21" i="21"/>
  <c r="I39" i="21"/>
  <c r="I17" i="21"/>
  <c r="I15" i="21"/>
  <c r="I13" i="21"/>
  <c r="AX23" i="16"/>
  <c r="AY23" i="16"/>
  <c r="AX24" i="16"/>
  <c r="AY24" i="16"/>
  <c r="AX25" i="16"/>
  <c r="AY25" i="16"/>
  <c r="AX26" i="16"/>
  <c r="AY26" i="16"/>
  <c r="AX27" i="16"/>
  <c r="AY27" i="16"/>
  <c r="AX28" i="16"/>
  <c r="AY28" i="16"/>
  <c r="AX29" i="16"/>
  <c r="AY29" i="16"/>
  <c r="AX30" i="16"/>
  <c r="AY30" i="16"/>
  <c r="AX31" i="16"/>
  <c r="AY31" i="16"/>
  <c r="AX32" i="16"/>
  <c r="AY32" i="16"/>
  <c r="AX33" i="16"/>
  <c r="AY33" i="16"/>
  <c r="AX34" i="16"/>
  <c r="AY34" i="16"/>
  <c r="AX35" i="16"/>
  <c r="AY35" i="16"/>
  <c r="AX36" i="16"/>
  <c r="AY36" i="16"/>
  <c r="AX37" i="16"/>
  <c r="AY37" i="16"/>
  <c r="AX38" i="16"/>
  <c r="AY38" i="16"/>
  <c r="AX39" i="16"/>
  <c r="AY39" i="16"/>
  <c r="AX40" i="16"/>
  <c r="AY40" i="16"/>
  <c r="AX41" i="16"/>
  <c r="AY41" i="16"/>
  <c r="AX42" i="16"/>
  <c r="AY42" i="16"/>
  <c r="AX43" i="16"/>
  <c r="AY43" i="16"/>
  <c r="AX44" i="16"/>
  <c r="AY44" i="16"/>
  <c r="AX45" i="16"/>
  <c r="AY45" i="16"/>
  <c r="AX46" i="16"/>
  <c r="AY46" i="16"/>
  <c r="AX47" i="16"/>
  <c r="AY47" i="16"/>
  <c r="AX48" i="16"/>
  <c r="AY48" i="16"/>
  <c r="AX49" i="16"/>
  <c r="AY49" i="16"/>
  <c r="AX50" i="16"/>
  <c r="AY50" i="16"/>
  <c r="AX51" i="16"/>
  <c r="AY51" i="16"/>
  <c r="AX52" i="16"/>
  <c r="AY52" i="16"/>
  <c r="BI23" i="16"/>
  <c r="BJ23" i="16"/>
  <c r="BK23" i="16"/>
  <c r="BI24" i="16"/>
  <c r="BJ24" i="16"/>
  <c r="BK24" i="16"/>
  <c r="BI25" i="16"/>
  <c r="BJ25" i="16"/>
  <c r="BK25" i="16"/>
  <c r="BI26" i="16"/>
  <c r="BJ26" i="16"/>
  <c r="BK26" i="16"/>
  <c r="BI27" i="16"/>
  <c r="BJ27" i="16"/>
  <c r="BK27" i="16"/>
  <c r="BI28" i="16"/>
  <c r="BJ28" i="16"/>
  <c r="BK28" i="16"/>
  <c r="BI29" i="16"/>
  <c r="BJ29" i="16"/>
  <c r="BK29" i="16"/>
  <c r="BI30" i="16"/>
  <c r="BJ30" i="16"/>
  <c r="BK30" i="16"/>
  <c r="BI31" i="16"/>
  <c r="BJ31" i="16"/>
  <c r="BK31" i="16"/>
  <c r="BI32" i="16"/>
  <c r="BJ32" i="16"/>
  <c r="BK32" i="16"/>
  <c r="BI33" i="16"/>
  <c r="BJ33" i="16"/>
  <c r="BK33" i="16"/>
  <c r="BI34" i="16"/>
  <c r="BJ34" i="16"/>
  <c r="BK34" i="16"/>
  <c r="BI35" i="16"/>
  <c r="BJ35" i="16"/>
  <c r="BK35" i="16"/>
  <c r="BI36" i="16"/>
  <c r="BJ36" i="16"/>
  <c r="BK36" i="16"/>
  <c r="BI37" i="16"/>
  <c r="BJ37" i="16"/>
  <c r="BK37" i="16"/>
  <c r="BI38" i="16"/>
  <c r="BJ38" i="16"/>
  <c r="BK38" i="16"/>
  <c r="BI39" i="16"/>
  <c r="BJ39" i="16"/>
  <c r="BK39" i="16"/>
  <c r="BI40" i="16"/>
  <c r="BJ40" i="16"/>
  <c r="BK40" i="16"/>
  <c r="BI41" i="16"/>
  <c r="BJ41" i="16"/>
  <c r="BK41" i="16"/>
  <c r="BI42" i="16"/>
  <c r="BJ42" i="16"/>
  <c r="BK42" i="16"/>
  <c r="BI43" i="16"/>
  <c r="BJ43" i="16"/>
  <c r="BK43" i="16"/>
  <c r="BI44" i="16"/>
  <c r="BJ44" i="16"/>
  <c r="BK44" i="16"/>
  <c r="BI45" i="16"/>
  <c r="BJ45" i="16"/>
  <c r="BK45" i="16"/>
  <c r="BI46" i="16"/>
  <c r="BJ46" i="16"/>
  <c r="BK46" i="16"/>
  <c r="BI47" i="16"/>
  <c r="BJ47" i="16"/>
  <c r="BK47" i="16"/>
  <c r="BI48" i="16"/>
  <c r="BJ48" i="16"/>
  <c r="BK48" i="16"/>
  <c r="BI49" i="16"/>
  <c r="BJ49" i="16"/>
  <c r="BK49" i="16"/>
  <c r="BI50" i="16"/>
  <c r="BJ50" i="16"/>
  <c r="BK50" i="16"/>
  <c r="BI51" i="16"/>
  <c r="BJ51" i="16"/>
  <c r="BK51" i="16"/>
  <c r="BI52" i="16"/>
  <c r="BJ52" i="16"/>
  <c r="BK52" i="16"/>
  <c r="BG23" i="4"/>
  <c r="BG25" i="4"/>
  <c r="BH25" i="4"/>
  <c r="BI25" i="4"/>
  <c r="BG26" i="4"/>
  <c r="BH26" i="4"/>
  <c r="BI26" i="4"/>
  <c r="BG29" i="4"/>
  <c r="BG30" i="4"/>
  <c r="AQ8" i="16"/>
  <c r="AR8" i="16"/>
  <c r="AS8" i="16"/>
  <c r="AT8" i="16"/>
  <c r="AU8" i="16"/>
  <c r="AQ9" i="16"/>
  <c r="AR9" i="16"/>
  <c r="AS9" i="16"/>
  <c r="AT9" i="16"/>
  <c r="AU9" i="16"/>
  <c r="AQ10" i="16"/>
  <c r="AR10" i="16"/>
  <c r="AS10" i="16"/>
  <c r="AT10" i="16"/>
  <c r="AU10" i="16"/>
  <c r="AQ11" i="16"/>
  <c r="AR11" i="16"/>
  <c r="AS11" i="16"/>
  <c r="AT11" i="16"/>
  <c r="AU11" i="16"/>
  <c r="AQ12" i="16"/>
  <c r="AR12" i="16"/>
  <c r="AS12" i="16"/>
  <c r="AT12" i="16"/>
  <c r="AU12" i="16"/>
  <c r="AQ13" i="16"/>
  <c r="AR13" i="16"/>
  <c r="AS13" i="16"/>
  <c r="AV13" i="16" s="1"/>
  <c r="AT13" i="16"/>
  <c r="AU13" i="16"/>
  <c r="AQ14" i="16"/>
  <c r="AR14" i="16"/>
  <c r="AS14" i="16"/>
  <c r="AT14" i="16"/>
  <c r="AU14" i="16"/>
  <c r="AQ15" i="16"/>
  <c r="AR15" i="16"/>
  <c r="AS15" i="16"/>
  <c r="AT15" i="16"/>
  <c r="AU15" i="16"/>
  <c r="AQ16" i="16"/>
  <c r="AR16" i="16"/>
  <c r="AS16" i="16"/>
  <c r="AT16" i="16"/>
  <c r="AV16" i="16" s="1"/>
  <c r="AU16" i="16"/>
  <c r="AQ17" i="16"/>
  <c r="AR17" i="16"/>
  <c r="AV17" i="16" s="1"/>
  <c r="AS17" i="16"/>
  <c r="AT17" i="16"/>
  <c r="AU17" i="16"/>
  <c r="AQ18" i="16"/>
  <c r="AR18" i="16"/>
  <c r="AS18" i="16"/>
  <c r="AT18" i="16"/>
  <c r="AU18" i="16"/>
  <c r="AQ19" i="16"/>
  <c r="AR19" i="16"/>
  <c r="AS19" i="16"/>
  <c r="AT19" i="16"/>
  <c r="AU19" i="16"/>
  <c r="AQ20" i="16"/>
  <c r="AR20" i="16"/>
  <c r="AS20" i="16"/>
  <c r="AT20" i="16"/>
  <c r="AU20" i="16"/>
  <c r="AQ21" i="16"/>
  <c r="AR21" i="16"/>
  <c r="AS21" i="16"/>
  <c r="AT21" i="16"/>
  <c r="AU21" i="16"/>
  <c r="AQ22" i="16"/>
  <c r="AV22" i="16" s="1"/>
  <c r="BF22" i="16" s="1"/>
  <c r="AR22" i="16"/>
  <c r="AS22" i="16"/>
  <c r="AT22" i="16"/>
  <c r="AU22" i="16"/>
  <c r="AQ23" i="16"/>
  <c r="AR23" i="16"/>
  <c r="AS23" i="16"/>
  <c r="AT23" i="16"/>
  <c r="AU23" i="16"/>
  <c r="AQ24" i="16"/>
  <c r="AR24" i="16"/>
  <c r="AS24" i="16"/>
  <c r="AT24" i="16"/>
  <c r="AU24" i="16"/>
  <c r="AQ25" i="16"/>
  <c r="AR25" i="16"/>
  <c r="AS25" i="16"/>
  <c r="AT25" i="16"/>
  <c r="AU25" i="16"/>
  <c r="AQ26" i="16"/>
  <c r="AR26" i="16"/>
  <c r="AV26" i="16" s="1"/>
  <c r="AS26" i="16"/>
  <c r="AT26" i="16"/>
  <c r="AU26" i="16"/>
  <c r="AQ27" i="16"/>
  <c r="AR27" i="16"/>
  <c r="AS27" i="16"/>
  <c r="AT27" i="16"/>
  <c r="AU27" i="16"/>
  <c r="AQ28" i="16"/>
  <c r="AR28" i="16"/>
  <c r="AS28" i="16"/>
  <c r="AV28" i="16" s="1"/>
  <c r="BM28" i="16" s="1"/>
  <c r="AT28" i="16"/>
  <c r="AU28" i="16"/>
  <c r="AQ29" i="16"/>
  <c r="AR29" i="16"/>
  <c r="AS29" i="16"/>
  <c r="AT29" i="16"/>
  <c r="AU29" i="16"/>
  <c r="AQ30" i="16"/>
  <c r="AR30" i="16"/>
  <c r="AS30" i="16"/>
  <c r="AT30" i="16"/>
  <c r="AU30" i="16"/>
  <c r="AQ31" i="16"/>
  <c r="AR31" i="16"/>
  <c r="AS31" i="16"/>
  <c r="AT31" i="16"/>
  <c r="AU31" i="16"/>
  <c r="AQ32" i="16"/>
  <c r="AR32" i="16"/>
  <c r="AS32" i="16"/>
  <c r="AT32" i="16"/>
  <c r="AU32" i="16"/>
  <c r="AQ33" i="16"/>
  <c r="AR33" i="16"/>
  <c r="AS33" i="16"/>
  <c r="AT33" i="16"/>
  <c r="AU33" i="16"/>
  <c r="AQ34" i="16"/>
  <c r="AR34" i="16"/>
  <c r="AS34" i="16"/>
  <c r="AT34" i="16"/>
  <c r="AU34" i="16"/>
  <c r="AQ35" i="16"/>
  <c r="AR35" i="16"/>
  <c r="AS35" i="16"/>
  <c r="AT35" i="16"/>
  <c r="AV35" i="16" s="1"/>
  <c r="AU35" i="16"/>
  <c r="AQ36" i="16"/>
  <c r="AR36" i="16"/>
  <c r="AS36" i="16"/>
  <c r="AV36" i="16" s="1"/>
  <c r="BF36" i="16" s="1"/>
  <c r="AT36" i="16"/>
  <c r="AU36" i="16"/>
  <c r="AQ37" i="16"/>
  <c r="AR37" i="16"/>
  <c r="AS37" i="16"/>
  <c r="AT37" i="16"/>
  <c r="AU37" i="16"/>
  <c r="AQ38" i="16"/>
  <c r="AR38" i="16"/>
  <c r="AS38" i="16"/>
  <c r="AT38" i="16"/>
  <c r="AU38" i="16"/>
  <c r="AV38" i="16" s="1"/>
  <c r="AQ39" i="16"/>
  <c r="AR39" i="16"/>
  <c r="AS39" i="16"/>
  <c r="AT39" i="16"/>
  <c r="AU39" i="16"/>
  <c r="AQ40" i="16"/>
  <c r="AR40" i="16"/>
  <c r="AS40" i="16"/>
  <c r="AT40" i="16"/>
  <c r="AU40" i="16"/>
  <c r="AQ41" i="16"/>
  <c r="AV41" i="16" s="1"/>
  <c r="AR41" i="16"/>
  <c r="AS41" i="16"/>
  <c r="AT41" i="16"/>
  <c r="AU41" i="16"/>
  <c r="AQ42" i="16"/>
  <c r="AR42" i="16"/>
  <c r="AS42" i="16"/>
  <c r="AT42" i="16"/>
  <c r="AU42" i="16"/>
  <c r="AQ43" i="16"/>
  <c r="AR43" i="16"/>
  <c r="AV43" i="16"/>
  <c r="BL43" i="16" s="1"/>
  <c r="AS43" i="16"/>
  <c r="AT43" i="16"/>
  <c r="AU43" i="16"/>
  <c r="AQ44" i="16"/>
  <c r="AR44" i="16"/>
  <c r="AS44" i="16"/>
  <c r="AT44" i="16"/>
  <c r="AU44" i="16"/>
  <c r="AV44" i="16" s="1"/>
  <c r="AQ45" i="16"/>
  <c r="AR45" i="16"/>
  <c r="AS45" i="16"/>
  <c r="AT45" i="16"/>
  <c r="AU45" i="16"/>
  <c r="AQ46" i="16"/>
  <c r="AR46" i="16"/>
  <c r="AS46" i="16"/>
  <c r="AV46" i="16" s="1"/>
  <c r="BH46" i="16" s="1"/>
  <c r="AT46" i="16"/>
  <c r="AU46" i="16"/>
  <c r="AQ47" i="16"/>
  <c r="AR47" i="16"/>
  <c r="AS47" i="16"/>
  <c r="AT47" i="16"/>
  <c r="AU47" i="16"/>
  <c r="AQ48" i="16"/>
  <c r="AR48" i="16"/>
  <c r="AS48" i="16"/>
  <c r="AT48" i="16"/>
  <c r="AU48" i="16"/>
  <c r="AQ49" i="16"/>
  <c r="AR49" i="16"/>
  <c r="AS49" i="16"/>
  <c r="AT49" i="16"/>
  <c r="AU49" i="16"/>
  <c r="AQ50" i="16"/>
  <c r="AR50" i="16"/>
  <c r="AS50" i="16"/>
  <c r="AV50" i="16" s="1"/>
  <c r="AT50" i="16"/>
  <c r="AU50" i="16"/>
  <c r="AQ51" i="16"/>
  <c r="AR51" i="16"/>
  <c r="AS51" i="16"/>
  <c r="AT51" i="16"/>
  <c r="AU51" i="16"/>
  <c r="AQ52" i="16"/>
  <c r="AR52" i="16"/>
  <c r="AS52" i="16"/>
  <c r="AT52" i="16"/>
  <c r="AU52" i="16"/>
  <c r="AU7" i="16"/>
  <c r="AT7" i="16"/>
  <c r="AQ7" i="16"/>
  <c r="BP28" i="4"/>
  <c r="BP29" i="4"/>
  <c r="BP30" i="4"/>
  <c r="AS16" i="4"/>
  <c r="AS18" i="4"/>
  <c r="AS19" i="4"/>
  <c r="AS20" i="4"/>
  <c r="AS21" i="4"/>
  <c r="AS22" i="4"/>
  <c r="AS23" i="4"/>
  <c r="AS24" i="4"/>
  <c r="AS25" i="4"/>
  <c r="AS26" i="4"/>
  <c r="AS27" i="4"/>
  <c r="AS28" i="4"/>
  <c r="AS29" i="4"/>
  <c r="AS30" i="4"/>
  <c r="AR16" i="4"/>
  <c r="AR18" i="4"/>
  <c r="AR19" i="4"/>
  <c r="AR20" i="4"/>
  <c r="AR21" i="4"/>
  <c r="AR22" i="4"/>
  <c r="AR23" i="4"/>
  <c r="AR24" i="4"/>
  <c r="AR25" i="4"/>
  <c r="AR26" i="4"/>
  <c r="AR27" i="4"/>
  <c r="AR28" i="4"/>
  <c r="AR29" i="4"/>
  <c r="AR30" i="4"/>
  <c r="AQ16" i="4"/>
  <c r="AQ18" i="4"/>
  <c r="AQ19" i="4"/>
  <c r="AQ20" i="4"/>
  <c r="AQ21" i="4"/>
  <c r="AQ22" i="4"/>
  <c r="AQ23" i="4"/>
  <c r="AQ24" i="4"/>
  <c r="AQ25" i="4"/>
  <c r="AQ26" i="4"/>
  <c r="AQ27" i="4"/>
  <c r="AQ28" i="4"/>
  <c r="AQ29" i="4"/>
  <c r="AQ30" i="4"/>
  <c r="AP16" i="4"/>
  <c r="AP18" i="4"/>
  <c r="AP19" i="4"/>
  <c r="AP20" i="4"/>
  <c r="AP21" i="4"/>
  <c r="AP22" i="4"/>
  <c r="AP23" i="4"/>
  <c r="AP24" i="4"/>
  <c r="AP25" i="4"/>
  <c r="AP26" i="4"/>
  <c r="AP27" i="4"/>
  <c r="AP28" i="4"/>
  <c r="AP29" i="4"/>
  <c r="AP30" i="4"/>
  <c r="AO16" i="4"/>
  <c r="AO18" i="4"/>
  <c r="AO19" i="4"/>
  <c r="AO20" i="4"/>
  <c r="AO21" i="4"/>
  <c r="AO22" i="4"/>
  <c r="AO23" i="4"/>
  <c r="AO24" i="4"/>
  <c r="AO25" i="4"/>
  <c r="AO26" i="4"/>
  <c r="AO27" i="4"/>
  <c r="AO28" i="4"/>
  <c r="AO29" i="4"/>
  <c r="AO30" i="4"/>
  <c r="AE26" i="16"/>
  <c r="AE38" i="16"/>
  <c r="Z8" i="16"/>
  <c r="V8" i="16" s="1"/>
  <c r="Z9" i="16"/>
  <c r="Z10" i="16"/>
  <c r="Z11" i="16"/>
  <c r="V11" i="16" s="1"/>
  <c r="Z12" i="16"/>
  <c r="W12" i="16" s="1"/>
  <c r="Z13" i="16"/>
  <c r="V13" i="16" s="1"/>
  <c r="Z14" i="16"/>
  <c r="V14" i="16" s="1"/>
  <c r="Z15" i="16"/>
  <c r="V15" i="16" s="1"/>
  <c r="Z16" i="16"/>
  <c r="AE16" i="16" s="1"/>
  <c r="Z17" i="16"/>
  <c r="W17" i="16" s="1"/>
  <c r="Z18" i="16"/>
  <c r="AE18" i="16" s="1"/>
  <c r="Z19" i="16"/>
  <c r="W19" i="16" s="1"/>
  <c r="Z20" i="16"/>
  <c r="Z21" i="16"/>
  <c r="Z22" i="16"/>
  <c r="AE22" i="16" s="1"/>
  <c r="Z23" i="16"/>
  <c r="W23" i="16" s="1"/>
  <c r="Z24" i="16"/>
  <c r="W24" i="16" s="1"/>
  <c r="Z25" i="16"/>
  <c r="AO25" i="16" s="1"/>
  <c r="Z26" i="16"/>
  <c r="AO26" i="16" s="1"/>
  <c r="Z27" i="16"/>
  <c r="AE27" i="16" s="1"/>
  <c r="Z28" i="16"/>
  <c r="AO28" i="16" s="1"/>
  <c r="Z29" i="16"/>
  <c r="Z30" i="16"/>
  <c r="AE30" i="16" s="1"/>
  <c r="Z31" i="16"/>
  <c r="W31" i="16" s="1"/>
  <c r="Z32" i="16"/>
  <c r="V32" i="16" s="1"/>
  <c r="Z33" i="16"/>
  <c r="Z34" i="16"/>
  <c r="V34" i="16" s="1"/>
  <c r="Z35" i="16"/>
  <c r="AO35" i="16" s="1"/>
  <c r="Z36" i="16"/>
  <c r="W36" i="16" s="1"/>
  <c r="Z37" i="16"/>
  <c r="Z38" i="16"/>
  <c r="AO38" i="16" s="1"/>
  <c r="Z39" i="16"/>
  <c r="W39" i="16" s="1"/>
  <c r="Z40" i="16"/>
  <c r="AO40" i="16" s="1"/>
  <c r="Z41" i="16"/>
  <c r="W41" i="16" s="1"/>
  <c r="Z42" i="16"/>
  <c r="V42" i="16" s="1"/>
  <c r="Z43" i="16"/>
  <c r="AE43" i="16" s="1"/>
  <c r="Z44" i="16"/>
  <c r="AO44" i="16" s="1"/>
  <c r="Z45" i="16"/>
  <c r="V45" i="16" s="1"/>
  <c r="Z46" i="16"/>
  <c r="AE46" i="16" s="1"/>
  <c r="Z47" i="16"/>
  <c r="Z48" i="16"/>
  <c r="AO48" i="16" s="1"/>
  <c r="Z49" i="16"/>
  <c r="Z50" i="16"/>
  <c r="Z51" i="16"/>
  <c r="AE51" i="16" s="1"/>
  <c r="Z52" i="16"/>
  <c r="AO52" i="16" s="1"/>
  <c r="AQ33" i="2"/>
  <c r="AR33" i="2"/>
  <c r="AS33" i="2"/>
  <c r="AO42" i="16"/>
  <c r="AO51" i="16"/>
  <c r="AR7" i="16"/>
  <c r="AS7" i="16"/>
  <c r="B11" i="7"/>
  <c r="B10" i="7"/>
  <c r="P25" i="6"/>
  <c r="W11" i="7"/>
  <c r="W10" i="7"/>
  <c r="AW24" i="16"/>
  <c r="AW25" i="16"/>
  <c r="AW27" i="16"/>
  <c r="AW28" i="16"/>
  <c r="AW29" i="16"/>
  <c r="AW30" i="16"/>
  <c r="AW31" i="16"/>
  <c r="AW32" i="16"/>
  <c r="AW33" i="16"/>
  <c r="AW34" i="16"/>
  <c r="AW35" i="16"/>
  <c r="AW36" i="16"/>
  <c r="AW37" i="16"/>
  <c r="AW38" i="16"/>
  <c r="AW39" i="16"/>
  <c r="AW40" i="16"/>
  <c r="AW41" i="16"/>
  <c r="AW42" i="16"/>
  <c r="AW43" i="16"/>
  <c r="AW44" i="16"/>
  <c r="AW45" i="16"/>
  <c r="AW46" i="16"/>
  <c r="AW47" i="16"/>
  <c r="AW48" i="16"/>
  <c r="AW49" i="16"/>
  <c r="AW50" i="16"/>
  <c r="AW51" i="16"/>
  <c r="AW52" i="16"/>
  <c r="J8" i="7"/>
  <c r="W8" i="7" s="1"/>
  <c r="C54" i="16"/>
  <c r="AS60" i="16"/>
  <c r="AV38" i="4" s="1"/>
  <c r="U46" i="4" s="1"/>
  <c r="BI66" i="16"/>
  <c r="N43" i="16"/>
  <c r="X43" i="16"/>
  <c r="Y43" i="16"/>
  <c r="V43" i="16"/>
  <c r="AG43" i="16"/>
  <c r="AH43" i="16" s="1"/>
  <c r="BB43" i="16" s="1"/>
  <c r="N44" i="16"/>
  <c r="X44" i="16"/>
  <c r="Y44" i="16"/>
  <c r="AG44" i="16"/>
  <c r="AH44" i="16" s="1"/>
  <c r="BB44" i="16" s="1"/>
  <c r="N45" i="16"/>
  <c r="X45" i="16"/>
  <c r="Y45" i="16"/>
  <c r="AG45" i="16"/>
  <c r="AH45" i="16" s="1"/>
  <c r="BB45" i="16" s="1"/>
  <c r="N46" i="16"/>
  <c r="X46" i="16"/>
  <c r="Y46" i="16"/>
  <c r="V46" i="16"/>
  <c r="AG46" i="16"/>
  <c r="AH46" i="16" s="1"/>
  <c r="BB46" i="16"/>
  <c r="N47" i="16"/>
  <c r="X47" i="16"/>
  <c r="Y47" i="16"/>
  <c r="AG47" i="16"/>
  <c r="AH47" i="16" s="1"/>
  <c r="BB47" i="16" s="1"/>
  <c r="N48" i="16"/>
  <c r="X48" i="16"/>
  <c r="Y48" i="16"/>
  <c r="AG48" i="16"/>
  <c r="AH48" i="16" s="1"/>
  <c r="BB48" i="16" s="1"/>
  <c r="N49" i="16"/>
  <c r="X49" i="16"/>
  <c r="Y49" i="16"/>
  <c r="AG49" i="16"/>
  <c r="AH49" i="16" s="1"/>
  <c r="BB49" i="16" s="1"/>
  <c r="N50" i="16"/>
  <c r="X50" i="16"/>
  <c r="Y50" i="16"/>
  <c r="AG50" i="16"/>
  <c r="AH50" i="16"/>
  <c r="BB50" i="16" s="1"/>
  <c r="N51" i="16"/>
  <c r="X51" i="16"/>
  <c r="Y51" i="16"/>
  <c r="V51" i="16"/>
  <c r="AG51" i="16"/>
  <c r="AH51" i="16"/>
  <c r="BB51" i="16" s="1"/>
  <c r="N52" i="16"/>
  <c r="X52" i="16"/>
  <c r="Y52" i="16"/>
  <c r="AG52" i="16"/>
  <c r="AH52" i="16" s="1"/>
  <c r="BB52" i="16" s="1"/>
  <c r="AV36" i="4"/>
  <c r="O48" i="4" s="1"/>
  <c r="I71" i="4"/>
  <c r="O71" i="4"/>
  <c r="Y8" i="16"/>
  <c r="Y9" i="16"/>
  <c r="Y10" i="16"/>
  <c r="Y11" i="16"/>
  <c r="Y12" i="16"/>
  <c r="Y13" i="16"/>
  <c r="Y14" i="16"/>
  <c r="Y15" i="16"/>
  <c r="Y16" i="16"/>
  <c r="Y19" i="16"/>
  <c r="Y20" i="16"/>
  <c r="Y21" i="16"/>
  <c r="Y23" i="16"/>
  <c r="Y24" i="16"/>
  <c r="Y25" i="16"/>
  <c r="Y26" i="16"/>
  <c r="Y27" i="16"/>
  <c r="Y28" i="16"/>
  <c r="Y29" i="16"/>
  <c r="Y30" i="16"/>
  <c r="Y31" i="16"/>
  <c r="Y32" i="16"/>
  <c r="Y33" i="16"/>
  <c r="Y34" i="16"/>
  <c r="Y35" i="16"/>
  <c r="Y36" i="16"/>
  <c r="Y37" i="16"/>
  <c r="Y38" i="16"/>
  <c r="Y39" i="16"/>
  <c r="Y40" i="16"/>
  <c r="Y41" i="16"/>
  <c r="Y42" i="16"/>
  <c r="AT3" i="16"/>
  <c r="W15" i="16"/>
  <c r="W27" i="16"/>
  <c r="W29" i="16"/>
  <c r="V35" i="16"/>
  <c r="V37" i="16"/>
  <c r="V39" i="16"/>
  <c r="N10" i="16"/>
  <c r="N8" i="16"/>
  <c r="N9" i="16"/>
  <c r="N30" i="4"/>
  <c r="AC30" i="4"/>
  <c r="AD30" i="4" s="1"/>
  <c r="BB30" i="4" s="1"/>
  <c r="X16" i="16"/>
  <c r="X17" i="16"/>
  <c r="X18" i="16"/>
  <c r="Y18" i="16"/>
  <c r="X19" i="16"/>
  <c r="X20" i="16"/>
  <c r="X21" i="16"/>
  <c r="X22" i="16"/>
  <c r="X23" i="16"/>
  <c r="X24" i="16"/>
  <c r="X25" i="16"/>
  <c r="X26" i="16"/>
  <c r="X27" i="16"/>
  <c r="X28" i="16"/>
  <c r="X29" i="16"/>
  <c r="X30" i="16"/>
  <c r="X31" i="16"/>
  <c r="X32" i="16"/>
  <c r="X33" i="16"/>
  <c r="X34" i="16"/>
  <c r="X35" i="16"/>
  <c r="X36" i="16"/>
  <c r="N16" i="16"/>
  <c r="N17" i="16"/>
  <c r="N18" i="16"/>
  <c r="N19" i="16"/>
  <c r="N20" i="16"/>
  <c r="N21" i="16"/>
  <c r="N22" i="16"/>
  <c r="N23" i="16"/>
  <c r="N24" i="16"/>
  <c r="N25" i="16"/>
  <c r="N26" i="16"/>
  <c r="N27" i="16"/>
  <c r="N28" i="16"/>
  <c r="N29" i="16"/>
  <c r="N30" i="16"/>
  <c r="N31" i="16"/>
  <c r="N32" i="16"/>
  <c r="N33" i="16"/>
  <c r="AG16" i="16"/>
  <c r="AH16" i="16"/>
  <c r="BB16" i="16" s="1"/>
  <c r="AG17" i="16"/>
  <c r="AH17" i="16" s="1"/>
  <c r="BB17" i="16" s="1"/>
  <c r="AG18" i="16"/>
  <c r="AH18" i="16" s="1"/>
  <c r="BB18" i="16" s="1"/>
  <c r="AG19" i="16"/>
  <c r="AH19" i="16" s="1"/>
  <c r="BB19" i="16" s="1"/>
  <c r="AG20" i="16"/>
  <c r="AH20" i="16" s="1"/>
  <c r="BB20" i="16" s="1"/>
  <c r="AG21" i="16"/>
  <c r="AH21" i="16" s="1"/>
  <c r="BB21" i="16" s="1"/>
  <c r="AG22" i="16"/>
  <c r="AH22" i="16" s="1"/>
  <c r="BB22" i="16" s="1"/>
  <c r="AG23" i="16"/>
  <c r="AH23" i="16"/>
  <c r="BB23" i="16" s="1"/>
  <c r="AG24" i="16"/>
  <c r="AH24" i="16" s="1"/>
  <c r="BB24" i="16" s="1"/>
  <c r="AG25" i="16"/>
  <c r="AH25" i="16" s="1"/>
  <c r="BB25" i="16" s="1"/>
  <c r="AG26" i="16"/>
  <c r="AH26" i="16" s="1"/>
  <c r="BB26" i="16" s="1"/>
  <c r="AG27" i="16"/>
  <c r="AH27" i="16" s="1"/>
  <c r="BB27" i="16" s="1"/>
  <c r="AG28" i="16"/>
  <c r="AH28" i="16" s="1"/>
  <c r="BB28" i="16" s="1"/>
  <c r="AG29" i="16"/>
  <c r="AH29" i="16" s="1"/>
  <c r="BB29" i="16" s="1"/>
  <c r="AG30" i="16"/>
  <c r="AH30" i="16"/>
  <c r="BB30" i="16" s="1"/>
  <c r="AG31" i="16"/>
  <c r="AH31" i="16" s="1"/>
  <c r="BB31" i="16" s="1"/>
  <c r="AG32" i="16"/>
  <c r="AH32" i="16" s="1"/>
  <c r="BB32" i="16" s="1"/>
  <c r="AG33" i="16"/>
  <c r="AH33" i="16" s="1"/>
  <c r="BB33" i="16" s="1"/>
  <c r="A47" i="16"/>
  <c r="AQ62" i="16"/>
  <c r="AQ60" i="16"/>
  <c r="AG42" i="16"/>
  <c r="AH42" i="16"/>
  <c r="BB42" i="16" s="1"/>
  <c r="X42" i="16"/>
  <c r="N42" i="16"/>
  <c r="AG41" i="16"/>
  <c r="AH41" i="16" s="1"/>
  <c r="BB41" i="16" s="1"/>
  <c r="X41" i="16"/>
  <c r="N41" i="16"/>
  <c r="AG40" i="16"/>
  <c r="AH40" i="16" s="1"/>
  <c r="BB40" i="16" s="1"/>
  <c r="X40" i="16"/>
  <c r="N40" i="16"/>
  <c r="AG39" i="16"/>
  <c r="AH39" i="16" s="1"/>
  <c r="BB39" i="16" s="1"/>
  <c r="X39" i="16"/>
  <c r="N39" i="16"/>
  <c r="AG38" i="16"/>
  <c r="AH38" i="16" s="1"/>
  <c r="BB38" i="16"/>
  <c r="X38" i="16"/>
  <c r="N38" i="16"/>
  <c r="AG37" i="16"/>
  <c r="AH37" i="16" s="1"/>
  <c r="BB37" i="16"/>
  <c r="X37" i="16"/>
  <c r="N37" i="16"/>
  <c r="AG36" i="16"/>
  <c r="AH36" i="16" s="1"/>
  <c r="BB36" i="16" s="1"/>
  <c r="N36" i="16"/>
  <c r="AG35" i="16"/>
  <c r="AH35" i="16"/>
  <c r="BB35" i="16" s="1"/>
  <c r="N35" i="16"/>
  <c r="AG34" i="16"/>
  <c r="AH34" i="16" s="1"/>
  <c r="BB34" i="16" s="1"/>
  <c r="N34" i="16"/>
  <c r="AG15" i="16"/>
  <c r="AH15" i="16" s="1"/>
  <c r="BB15" i="16" s="1"/>
  <c r="X15" i="16"/>
  <c r="N15" i="16"/>
  <c r="AG14" i="16"/>
  <c r="AH14" i="16" s="1"/>
  <c r="BB14" i="16" s="1"/>
  <c r="X14" i="16"/>
  <c r="N14" i="16"/>
  <c r="AG13" i="16"/>
  <c r="AH13" i="16" s="1"/>
  <c r="BB13" i="16" s="1"/>
  <c r="X13" i="16"/>
  <c r="N13" i="16"/>
  <c r="AG12" i="16"/>
  <c r="AH12" i="16" s="1"/>
  <c r="BB12" i="16" s="1"/>
  <c r="X12" i="16"/>
  <c r="N12" i="16"/>
  <c r="AG11" i="16"/>
  <c r="AH11" i="16"/>
  <c r="BB11" i="16" s="1"/>
  <c r="X11" i="16"/>
  <c r="N11" i="16"/>
  <c r="AG10" i="16"/>
  <c r="AH10" i="16" s="1"/>
  <c r="BB10" i="16" s="1"/>
  <c r="X10" i="16"/>
  <c r="AG9" i="16"/>
  <c r="AH9" i="16" s="1"/>
  <c r="BB9" i="16" s="1"/>
  <c r="X9" i="16"/>
  <c r="AG8" i="16"/>
  <c r="AH8" i="16" s="1"/>
  <c r="BB8" i="16" s="1"/>
  <c r="X8" i="16"/>
  <c r="J7" i="7"/>
  <c r="W7" i="7" s="1"/>
  <c r="T23" i="6"/>
  <c r="W23" i="6"/>
  <c r="T26" i="6"/>
  <c r="W26" i="6"/>
  <c r="P28" i="6"/>
  <c r="T29" i="6"/>
  <c r="W29" i="6"/>
  <c r="P31" i="6"/>
  <c r="T53" i="6"/>
  <c r="W53" i="6"/>
  <c r="P71" i="6"/>
  <c r="BP15" i="4"/>
  <c r="BP16" i="4"/>
  <c r="BN16" i="4" s="1"/>
  <c r="BP17" i="4"/>
  <c r="AC17" i="4"/>
  <c r="AD17" i="4" s="1"/>
  <c r="BB17" i="4" s="1"/>
  <c r="N18" i="4"/>
  <c r="BP18" i="4"/>
  <c r="AC18" i="4"/>
  <c r="AD18" i="4" s="1"/>
  <c r="BB18" i="4" s="1"/>
  <c r="N19" i="4"/>
  <c r="BP19" i="4"/>
  <c r="AK19" i="4"/>
  <c r="AC19" i="4"/>
  <c r="AD19" i="4" s="1"/>
  <c r="BB19" i="4" s="1"/>
  <c r="N20" i="4"/>
  <c r="BP20" i="4"/>
  <c r="BN20" i="4"/>
  <c r="AC20" i="4"/>
  <c r="AD20" i="4" s="1"/>
  <c r="BB20" i="4" s="1"/>
  <c r="N21" i="4"/>
  <c r="BP21" i="4"/>
  <c r="BN21" i="4"/>
  <c r="AC21" i="4"/>
  <c r="AD21" i="4" s="1"/>
  <c r="BB21" i="4" s="1"/>
  <c r="N22" i="4"/>
  <c r="BP22" i="4"/>
  <c r="AC22" i="4"/>
  <c r="AD22" i="4" s="1"/>
  <c r="BB22" i="4" s="1"/>
  <c r="N23" i="4"/>
  <c r="BP23" i="4"/>
  <c r="BN23" i="4"/>
  <c r="BO23" i="4"/>
  <c r="AC23" i="4"/>
  <c r="AD23" i="4" s="1"/>
  <c r="BB23" i="4" s="1"/>
  <c r="BI23" i="4"/>
  <c r="N24" i="4"/>
  <c r="BP24" i="4"/>
  <c r="AA24" i="4"/>
  <c r="BN24" i="4"/>
  <c r="AC24" i="4"/>
  <c r="AD24" i="4" s="1"/>
  <c r="BB24" i="4" s="1"/>
  <c r="N25" i="4"/>
  <c r="BP25" i="4"/>
  <c r="BN25" i="4"/>
  <c r="BO25" i="4"/>
  <c r="AC25" i="4"/>
  <c r="AD25" i="4" s="1"/>
  <c r="BB25" i="4" s="1"/>
  <c r="N26" i="4"/>
  <c r="BP26" i="4"/>
  <c r="AM26" i="4"/>
  <c r="AN26" i="4" s="1"/>
  <c r="AC26" i="4"/>
  <c r="AD26" i="4" s="1"/>
  <c r="BB26" i="4" s="1"/>
  <c r="N27" i="4"/>
  <c r="BP27" i="4"/>
  <c r="BO27" i="4"/>
  <c r="AM27" i="4"/>
  <c r="AN27" i="4" s="1"/>
  <c r="AC27" i="4"/>
  <c r="AD27" i="4" s="1"/>
  <c r="BB27" i="4" s="1"/>
  <c r="N28" i="4"/>
  <c r="AC28" i="4"/>
  <c r="AD28" i="4" s="1"/>
  <c r="BB28" i="4" s="1"/>
  <c r="BI28" i="4"/>
  <c r="N29" i="4"/>
  <c r="AC29" i="4"/>
  <c r="AD29" i="4" s="1"/>
  <c r="BB29" i="4" s="1"/>
  <c r="BI29" i="4"/>
  <c r="V27" i="16"/>
  <c r="V28" i="16"/>
  <c r="V29" i="16"/>
  <c r="W37" i="16"/>
  <c r="V23" i="16"/>
  <c r="W35" i="16"/>
  <c r="V19" i="16"/>
  <c r="V31" i="16"/>
  <c r="AM25" i="4"/>
  <c r="AN25" i="4" s="1"/>
  <c r="W13" i="16"/>
  <c r="W51" i="16"/>
  <c r="W50" i="16"/>
  <c r="W47" i="16"/>
  <c r="W46" i="16"/>
  <c r="W45" i="16"/>
  <c r="W43" i="16"/>
  <c r="AM18" i="4"/>
  <c r="V30" i="16"/>
  <c r="W38" i="16"/>
  <c r="AW26" i="16"/>
  <c r="AW23" i="16"/>
  <c r="AM23" i="4"/>
  <c r="AN23" i="4" s="1"/>
  <c r="AM20" i="4"/>
  <c r="AM24" i="4"/>
  <c r="AN24" i="4" s="1"/>
  <c r="Y17" i="16"/>
  <c r="V12" i="16"/>
  <c r="Y22" i="16"/>
  <c r="BO30" i="4"/>
  <c r="BO29" i="4"/>
  <c r="BN30" i="4"/>
  <c r="BN29" i="4"/>
  <c r="BN28" i="4"/>
  <c r="AP40" i="4"/>
  <c r="BN27" i="4"/>
  <c r="BK7" i="16"/>
  <c r="AY7" i="16"/>
  <c r="BJ7" i="16"/>
  <c r="BI7" i="16"/>
  <c r="BO24" i="4"/>
  <c r="BI20" i="4"/>
  <c r="BI27" i="4"/>
  <c r="BG27" i="4"/>
  <c r="BH28" i="4"/>
  <c r="BG28" i="4"/>
  <c r="BG24" i="4"/>
  <c r="BI24" i="4"/>
  <c r="BH24" i="4"/>
  <c r="AA29" i="4"/>
  <c r="BH29" i="4"/>
  <c r="AA27" i="4"/>
  <c r="BH27" i="4"/>
  <c r="AA25" i="4"/>
  <c r="AA23" i="4"/>
  <c r="BH23" i="4"/>
  <c r="BI22" i="4"/>
  <c r="BG22" i="4"/>
  <c r="BH22" i="4"/>
  <c r="BI21" i="4"/>
  <c r="BG21" i="4"/>
  <c r="BH21" i="4"/>
  <c r="BH20" i="4"/>
  <c r="BG20" i="4"/>
  <c r="AA30" i="4"/>
  <c r="BH30" i="4"/>
  <c r="BI30" i="4"/>
  <c r="AY19" i="16"/>
  <c r="AV11" i="16"/>
  <c r="AV8" i="16"/>
  <c r="BN8" i="16" s="1"/>
  <c r="BA8" i="16"/>
  <c r="AV9" i="16"/>
  <c r="AV20" i="16"/>
  <c r="BK19" i="16"/>
  <c r="AE19" i="16"/>
  <c r="BJ19" i="16"/>
  <c r="AW19" i="16"/>
  <c r="BI19" i="16"/>
  <c r="AX19" i="16"/>
  <c r="AV15" i="16"/>
  <c r="BH15" i="16" s="1"/>
  <c r="AY15" i="16"/>
  <c r="BI14" i="16"/>
  <c r="BK14" i="16"/>
  <c r="BK13" i="16"/>
  <c r="BL13" i="16"/>
  <c r="AV12" i="16"/>
  <c r="AY12" i="16"/>
  <c r="BJ12" i="16"/>
  <c r="BK12" i="16"/>
  <c r="BI12" i="16"/>
  <c r="AX12" i="16"/>
  <c r="AX11" i="16"/>
  <c r="AY11" i="16"/>
  <c r="BI11" i="16"/>
  <c r="BJ11" i="16"/>
  <c r="BK11" i="16"/>
  <c r="AW11" i="16"/>
  <c r="AY10" i="16"/>
  <c r="BK10" i="16"/>
  <c r="AX10" i="16"/>
  <c r="BI10" i="16"/>
  <c r="BJ10" i="16"/>
  <c r="AW10" i="16"/>
  <c r="AX9" i="16"/>
  <c r="BI9" i="16"/>
  <c r="BJ9" i="16"/>
  <c r="AY9" i="16"/>
  <c r="BD9" i="16"/>
  <c r="AW9" i="16"/>
  <c r="BK9" i="16"/>
  <c r="AY8" i="16"/>
  <c r="AE8" i="16"/>
  <c r="BI8" i="16"/>
  <c r="BJ8" i="16"/>
  <c r="BK8" i="16"/>
  <c r="AW8" i="16"/>
  <c r="AX8" i="16"/>
  <c r="AE23" i="16"/>
  <c r="AE21" i="16"/>
  <c r="AX21" i="16"/>
  <c r="AE13" i="16"/>
  <c r="AW17" i="16"/>
  <c r="AW12" i="16"/>
  <c r="AY13" i="16"/>
  <c r="AZ13" i="16"/>
  <c r="BJ18" i="16"/>
  <c r="AY16" i="16"/>
  <c r="BA16" i="16"/>
  <c r="BK22" i="16"/>
  <c r="BI22" i="16"/>
  <c r="AY22" i="16"/>
  <c r="AW22" i="16"/>
  <c r="AX22" i="16"/>
  <c r="BJ21" i="16"/>
  <c r="BI21" i="16"/>
  <c r="AW21" i="16"/>
  <c r="AY21" i="16"/>
  <c r="BK21" i="16"/>
  <c r="AX20" i="16"/>
  <c r="AW20" i="16"/>
  <c r="BI20" i="16"/>
  <c r="AY20" i="16"/>
  <c r="BK20" i="16"/>
  <c r="AW18" i="16"/>
  <c r="AY18" i="16"/>
  <c r="BI18" i="16"/>
  <c r="BK18" i="16"/>
  <c r="AX18" i="16"/>
  <c r="AY17" i="16"/>
  <c r="BK17" i="16"/>
  <c r="BJ17" i="16"/>
  <c r="BI17" i="16"/>
  <c r="AX16" i="16"/>
  <c r="BF16" i="16"/>
  <c r="BG16" i="16"/>
  <c r="AW16" i="16"/>
  <c r="BK16" i="16"/>
  <c r="BI16" i="16"/>
  <c r="BJ16" i="16"/>
  <c r="AX15" i="16"/>
  <c r="AW15" i="16"/>
  <c r="BI15" i="16"/>
  <c r="AE15" i="16"/>
  <c r="BK15" i="16"/>
  <c r="AE14" i="16"/>
  <c r="AY14" i="16"/>
  <c r="BJ14" i="16"/>
  <c r="AW14" i="16"/>
  <c r="BC13" i="16"/>
  <c r="BJ13" i="16"/>
  <c r="BI13" i="16"/>
  <c r="AW13" i="16"/>
  <c r="AX13" i="16"/>
  <c r="BA13" i="16"/>
  <c r="AX17" i="16"/>
  <c r="AX14" i="16"/>
  <c r="BJ22" i="16"/>
  <c r="BJ20" i="16"/>
  <c r="BJ15" i="16"/>
  <c r="BH11" i="16"/>
  <c r="BN15" i="16"/>
  <c r="AB15" i="16"/>
  <c r="BF15" i="16"/>
  <c r="BC11" i="16"/>
  <c r="BL11" i="16"/>
  <c r="BD11" i="16"/>
  <c r="BA11" i="16"/>
  <c r="BG11" i="16"/>
  <c r="AB9" i="16"/>
  <c r="BE12" i="16"/>
  <c r="AB12" i="16"/>
  <c r="BH9" i="16"/>
  <c r="BF9" i="16"/>
  <c r="BC9" i="16"/>
  <c r="BM9" i="16"/>
  <c r="V48" i="16"/>
  <c r="AE44" i="16"/>
  <c r="AO32" i="16"/>
  <c r="W32" i="16"/>
  <c r="V21" i="16"/>
  <c r="W21" i="16"/>
  <c r="V9" i="16"/>
  <c r="AD13" i="16"/>
  <c r="AV33" i="16"/>
  <c r="BI65" i="16"/>
  <c r="AW36" i="4" s="1"/>
  <c r="BH43" i="16"/>
  <c r="BF43" i="16"/>
  <c r="AV25" i="16"/>
  <c r="AE45" i="16"/>
  <c r="AO45" i="16"/>
  <c r="AE37" i="16"/>
  <c r="AO37" i="16"/>
  <c r="AE29" i="16"/>
  <c r="AO29" i="16"/>
  <c r="AE25" i="16"/>
  <c r="AV42" i="16"/>
  <c r="BH42" i="16" s="1"/>
  <c r="AV19" i="16"/>
  <c r="BD19" i="16" s="1"/>
  <c r="AV39" i="16"/>
  <c r="AZ39" i="16" s="1"/>
  <c r="AV34" i="16"/>
  <c r="BA34" i="16" s="1"/>
  <c r="AV32" i="16"/>
  <c r="BG32" i="16" s="1"/>
  <c r="AV23" i="16"/>
  <c r="BM23" i="16" s="1"/>
  <c r="BE46" i="16"/>
  <c r="BL46" i="16"/>
  <c r="BA42" i="16"/>
  <c r="BF25" i="16"/>
  <c r="BH25" i="16"/>
  <c r="BG25" i="16"/>
  <c r="BL25" i="16"/>
  <c r="BN25" i="16"/>
  <c r="BL23" i="16"/>
  <c r="BH23" i="16"/>
  <c r="BA23" i="16"/>
  <c r="BE23" i="16"/>
  <c r="BD23" i="16"/>
  <c r="BL34" i="16"/>
  <c r="BM34" i="16"/>
  <c r="BN33" i="16"/>
  <c r="AD28" i="16"/>
  <c r="BA28" i="16"/>
  <c r="BH28" i="16"/>
  <c r="BN28" i="16"/>
  <c r="BC28" i="16"/>
  <c r="BH39" i="16"/>
  <c r="BA39" i="16"/>
  <c r="BF39" i="16"/>
  <c r="BC39" i="16"/>
  <c r="BD39" i="16"/>
  <c r="BM39" i="16"/>
  <c r="BN39" i="16"/>
  <c r="BA19" i="16"/>
  <c r="BF19" i="16"/>
  <c r="AB19" i="16"/>
  <c r="BN19" i="16"/>
  <c r="BC19" i="16"/>
  <c r="BG19" i="16"/>
  <c r="BH19" i="16"/>
  <c r="BE19" i="16"/>
  <c r="AZ19" i="16"/>
  <c r="AD19" i="16"/>
  <c r="BL19" i="16"/>
  <c r="AZ36" i="16"/>
  <c r="BA36" i="16"/>
  <c r="BH36" i="16"/>
  <c r="BL36" i="16"/>
  <c r="BN36" i="16"/>
  <c r="BD36" i="16"/>
  <c r="V22" i="16" l="1"/>
  <c r="W11" i="16"/>
  <c r="AO27" i="16"/>
  <c r="W14" i="16"/>
  <c r="V18" i="16"/>
  <c r="W8" i="16"/>
  <c r="W36" i="4"/>
  <c r="BK60" i="16"/>
  <c r="BI38" i="4" s="1"/>
  <c r="U48" i="4"/>
  <c r="R71" i="6"/>
  <c r="S72" i="6" s="1"/>
  <c r="AT19" i="4"/>
  <c r="X19" i="4" s="1"/>
  <c r="AT24" i="4"/>
  <c r="BF24" i="4" s="1"/>
  <c r="T71" i="4"/>
  <c r="AT23" i="4"/>
  <c r="AY23" i="4" s="1"/>
  <c r="AT26" i="4"/>
  <c r="AZ26" i="4" s="1"/>
  <c r="AT20" i="4"/>
  <c r="AW20" i="4" s="1"/>
  <c r="BC15" i="4"/>
  <c r="BD38" i="16"/>
  <c r="BN38" i="16"/>
  <c r="BC38" i="16"/>
  <c r="AD38" i="16"/>
  <c r="BM38" i="16"/>
  <c r="BF38" i="16"/>
  <c r="BA38" i="16"/>
  <c r="BH38" i="16"/>
  <c r="BE38" i="16"/>
  <c r="BG38" i="16"/>
  <c r="AB38" i="16"/>
  <c r="BL38" i="16"/>
  <c r="AZ38" i="16"/>
  <c r="AZ35" i="16"/>
  <c r="BC35" i="16"/>
  <c r="BM35" i="16"/>
  <c r="AD35" i="16"/>
  <c r="BE35" i="16"/>
  <c r="AB35" i="16"/>
  <c r="BH35" i="16"/>
  <c r="BN35" i="16"/>
  <c r="BD35" i="16"/>
  <c r="BA35" i="16"/>
  <c r="BE44" i="16"/>
  <c r="BF44" i="16"/>
  <c r="AB26" i="16"/>
  <c r="BG26" i="16"/>
  <c r="BM17" i="16"/>
  <c r="BE17" i="16"/>
  <c r="BN17" i="16"/>
  <c r="BG17" i="16"/>
  <c r="BL50" i="16"/>
  <c r="BA50" i="16"/>
  <c r="BN41" i="16"/>
  <c r="BA41" i="16"/>
  <c r="BC41" i="16"/>
  <c r="BM41" i="16"/>
  <c r="BL41" i="16"/>
  <c r="AB41" i="16"/>
  <c r="BE41" i="16"/>
  <c r="BF41" i="16"/>
  <c r="AZ41" i="16"/>
  <c r="BH41" i="16"/>
  <c r="BG41" i="16"/>
  <c r="BH33" i="16"/>
  <c r="BD33" i="16"/>
  <c r="BG33" i="16"/>
  <c r="W49" i="16"/>
  <c r="AE49" i="16"/>
  <c r="W33" i="16"/>
  <c r="V33" i="16"/>
  <c r="AE33" i="16"/>
  <c r="AE9" i="16"/>
  <c r="W9" i="16"/>
  <c r="AV18" i="16"/>
  <c r="BE16" i="16"/>
  <c r="AZ16" i="16"/>
  <c r="BD16" i="16"/>
  <c r="BN16" i="16"/>
  <c r="BG13" i="16"/>
  <c r="BD13" i="16"/>
  <c r="BE13" i="16"/>
  <c r="BN13" i="16"/>
  <c r="AV10" i="16"/>
  <c r="BJ60" i="16"/>
  <c r="BH38" i="4" s="1"/>
  <c r="W56" i="4" s="1"/>
  <c r="AD33" i="16"/>
  <c r="BN42" i="16"/>
  <c r="BC46" i="16"/>
  <c r="BG8" i="16"/>
  <c r="AE17" i="16"/>
  <c r="AE32" i="16"/>
  <c r="BD15" i="16"/>
  <c r="AB36" i="16"/>
  <c r="AD36" i="16"/>
  <c r="AD39" i="16"/>
  <c r="BN46" i="16"/>
  <c r="AO33" i="16"/>
  <c r="BN22" i="16"/>
  <c r="V17" i="16"/>
  <c r="AO36" i="16"/>
  <c r="V52" i="16"/>
  <c r="BA22" i="16"/>
  <c r="BM11" i="16"/>
  <c r="BN11" i="16"/>
  <c r="BF11" i="16"/>
  <c r="BE11" i="16"/>
  <c r="AB11" i="16"/>
  <c r="AD11" i="16"/>
  <c r="W44" i="16"/>
  <c r="V24" i="16"/>
  <c r="BE34" i="16"/>
  <c r="BH34" i="16"/>
  <c r="BC8" i="16"/>
  <c r="BH8" i="16"/>
  <c r="AE48" i="16"/>
  <c r="W48" i="16"/>
  <c r="BM43" i="16"/>
  <c r="BD43" i="16"/>
  <c r="BC43" i="16"/>
  <c r="BA43" i="16"/>
  <c r="BN43" i="16"/>
  <c r="AZ43" i="16"/>
  <c r="AO49" i="16"/>
  <c r="BD8" i="16"/>
  <c r="W16" i="16"/>
  <c r="AB28" i="16"/>
  <c r="BG28" i="16"/>
  <c r="BF33" i="16"/>
  <c r="BF34" i="16"/>
  <c r="BE42" i="16"/>
  <c r="BC25" i="16"/>
  <c r="BM25" i="16"/>
  <c r="BA25" i="16"/>
  <c r="AB25" i="16"/>
  <c r="BM36" i="16"/>
  <c r="BG36" i="16"/>
  <c r="BE39" i="16"/>
  <c r="BL33" i="16"/>
  <c r="AZ34" i="16"/>
  <c r="BE25" i="16"/>
  <c r="BD42" i="16"/>
  <c r="W40" i="16"/>
  <c r="AE24" i="16"/>
  <c r="AD8" i="16"/>
  <c r="BE43" i="16"/>
  <c r="V16" i="16"/>
  <c r="AV7" i="16"/>
  <c r="AT30" i="4"/>
  <c r="BM46" i="16"/>
  <c r="BG46" i="16"/>
  <c r="BD46" i="16"/>
  <c r="AZ46" i="16"/>
  <c r="BA46" i="16"/>
  <c r="AB43" i="16"/>
  <c r="W52" i="16"/>
  <c r="AE52" i="16"/>
  <c r="V20" i="16"/>
  <c r="AE20" i="16"/>
  <c r="W20" i="16"/>
  <c r="AV30" i="16"/>
  <c r="BE33" i="16"/>
  <c r="BF46" i="16"/>
  <c r="BC15" i="16"/>
  <c r="BM15" i="16"/>
  <c r="AZ15" i="16"/>
  <c r="BL15" i="16"/>
  <c r="BE15" i="16"/>
  <c r="BA15" i="16"/>
  <c r="BF28" i="16"/>
  <c r="BE28" i="16"/>
  <c r="BE36" i="16"/>
  <c r="BM19" i="16"/>
  <c r="AB39" i="16"/>
  <c r="BG39" i="16"/>
  <c r="BL28" i="16"/>
  <c r="BM33" i="16"/>
  <c r="AZ25" i="16"/>
  <c r="AD46" i="16"/>
  <c r="AO41" i="16"/>
  <c r="AD43" i="16"/>
  <c r="W28" i="16"/>
  <c r="AE40" i="16"/>
  <c r="BG15" i="16"/>
  <c r="AZ11" i="16"/>
  <c r="AD16" i="16"/>
  <c r="AZ33" i="16"/>
  <c r="AZ42" i="16"/>
  <c r="AB42" i="16"/>
  <c r="V40" i="16"/>
  <c r="BA20" i="16"/>
  <c r="BG20" i="16"/>
  <c r="AZ20" i="16"/>
  <c r="AE36" i="16"/>
  <c r="V36" i="16"/>
  <c r="AT29" i="4"/>
  <c r="BC36" i="16"/>
  <c r="BL39" i="16"/>
  <c r="AB33" i="16"/>
  <c r="AD42" i="16"/>
  <c r="AD23" i="16"/>
  <c r="BC23" i="16"/>
  <c r="BG23" i="16"/>
  <c r="AE41" i="16"/>
  <c r="BG43" i="16"/>
  <c r="AE28" i="16"/>
  <c r="V44" i="16"/>
  <c r="AD15" i="16"/>
  <c r="AB22" i="16"/>
  <c r="BD12" i="16"/>
  <c r="BC12" i="16"/>
  <c r="AD9" i="16"/>
  <c r="BG9" i="16"/>
  <c r="BA9" i="16"/>
  <c r="AZ9" i="16"/>
  <c r="BE9" i="16"/>
  <c r="W10" i="16"/>
  <c r="V10" i="16"/>
  <c r="AT27" i="4"/>
  <c r="BC27" i="4" s="1"/>
  <c r="W22" i="16"/>
  <c r="N54" i="16"/>
  <c r="AV21" i="16"/>
  <c r="AT22" i="4"/>
  <c r="AV24" i="16"/>
  <c r="BL24" i="16" s="1"/>
  <c r="AV14" i="16"/>
  <c r="AE12" i="16"/>
  <c r="V38" i="16"/>
  <c r="AO43" i="16"/>
  <c r="AT28" i="4"/>
  <c r="AT21" i="4"/>
  <c r="BC21" i="4" s="1"/>
  <c r="AV52" i="16"/>
  <c r="AV49" i="16"/>
  <c r="AV27" i="16"/>
  <c r="AE35" i="16"/>
  <c r="AV45" i="16"/>
  <c r="AW60" i="16"/>
  <c r="BJ69" i="16" s="1"/>
  <c r="W30" i="16"/>
  <c r="AT25" i="4"/>
  <c r="Z25" i="4" s="1"/>
  <c r="AT18" i="4"/>
  <c r="BQ15" i="4"/>
  <c r="AL15" i="4" s="1"/>
  <c r="V15" i="4"/>
  <c r="AT17" i="4"/>
  <c r="X17" i="4" s="1"/>
  <c r="AM17" i="4"/>
  <c r="AN17" i="4" s="1"/>
  <c r="D36" i="7"/>
  <c r="AK18" i="4"/>
  <c r="AA21" i="4"/>
  <c r="BO21" i="4"/>
  <c r="AM21" i="4"/>
  <c r="AN21" i="4" s="1"/>
  <c r="AL20" i="4"/>
  <c r="AN20" i="4" s="1"/>
  <c r="BO20" i="4"/>
  <c r="AM19" i="4"/>
  <c r="AN19" i="4" s="1"/>
  <c r="BN19" i="4"/>
  <c r="BO19" i="4"/>
  <c r="AL18" i="4"/>
  <c r="BN17" i="4"/>
  <c r="BO17" i="4"/>
  <c r="AT16" i="4"/>
  <c r="BD16" i="4" s="1"/>
  <c r="BO16" i="4"/>
  <c r="O46" i="4"/>
  <c r="AA46" i="4" s="1"/>
  <c r="AA36" i="4"/>
  <c r="AV46" i="4"/>
  <c r="O60" i="4" s="1"/>
  <c r="BB36" i="4"/>
  <c r="AU46" i="4"/>
  <c r="Q60" i="4" s="1"/>
  <c r="AP36" i="4"/>
  <c r="Q46" i="4" s="1"/>
  <c r="G79" i="6"/>
  <c r="AZ26" i="16"/>
  <c r="BE26" i="16"/>
  <c r="BH44" i="16"/>
  <c r="BC26" i="16"/>
  <c r="BD50" i="16"/>
  <c r="BF50" i="16"/>
  <c r="BE32" i="16"/>
  <c r="BG34" i="16"/>
  <c r="BD34" i="16"/>
  <c r="BG35" i="16"/>
  <c r="BL35" i="16"/>
  <c r="BH12" i="16"/>
  <c r="BF12" i="16"/>
  <c r="BN12" i="16"/>
  <c r="AZ12" i="16"/>
  <c r="BL12" i="16"/>
  <c r="AD12" i="16"/>
  <c r="BA12" i="16"/>
  <c r="BG12" i="16"/>
  <c r="BM12" i="16"/>
  <c r="BN22" i="4"/>
  <c r="BO22" i="4"/>
  <c r="BA44" i="16"/>
  <c r="AZ50" i="16"/>
  <c r="BD32" i="16"/>
  <c r="BF32" i="16"/>
  <c r="BD24" i="16"/>
  <c r="AY60" i="16"/>
  <c r="BI68" i="16" s="1"/>
  <c r="AW40" i="4" s="1"/>
  <c r="U50" i="4" s="1"/>
  <c r="AB30" i="16"/>
  <c r="BL30" i="16"/>
  <c r="BE30" i="16"/>
  <c r="BM30" i="16"/>
  <c r="BG30" i="16"/>
  <c r="BO26" i="4"/>
  <c r="BN26" i="4"/>
  <c r="BA26" i="16"/>
  <c r="BF35" i="16"/>
  <c r="BD28" i="16"/>
  <c r="AZ28" i="16"/>
  <c r="BC44" i="16"/>
  <c r="AD44" i="16"/>
  <c r="BH26" i="16"/>
  <c r="BE50" i="16"/>
  <c r="AD50" i="16"/>
  <c r="AB34" i="16"/>
  <c r="AD34" i="16"/>
  <c r="AZ23" i="16"/>
  <c r="BN23" i="16"/>
  <c r="BC42" i="16"/>
  <c r="BF42" i="16"/>
  <c r="AB46" i="16"/>
  <c r="AB32" i="16"/>
  <c r="BA32" i="16"/>
  <c r="AD41" i="16"/>
  <c r="BD41" i="16"/>
  <c r="BE20" i="16"/>
  <c r="AM22" i="4"/>
  <c r="AK22" i="4"/>
  <c r="AN22" i="4" s="1"/>
  <c r="BD44" i="16"/>
  <c r="BN50" i="16"/>
  <c r="BN44" i="16"/>
  <c r="BG44" i="16"/>
  <c r="BL26" i="16"/>
  <c r="BC50" i="16"/>
  <c r="BG50" i="16"/>
  <c r="BC34" i="16"/>
  <c r="BL42" i="16"/>
  <c r="BL32" i="16"/>
  <c r="AD32" i="16"/>
  <c r="BA33" i="16"/>
  <c r="BC33" i="16"/>
  <c r="BN24" i="16"/>
  <c r="BC17" i="16"/>
  <c r="BH17" i="16"/>
  <c r="BL17" i="16"/>
  <c r="AD17" i="16"/>
  <c r="AB17" i="16"/>
  <c r="BD17" i="16"/>
  <c r="AZ17" i="16"/>
  <c r="BF17" i="16"/>
  <c r="BA17" i="16"/>
  <c r="AB20" i="16"/>
  <c r="BM20" i="16"/>
  <c r="BN20" i="16"/>
  <c r="AD20" i="16"/>
  <c r="BL20" i="16"/>
  <c r="BD20" i="16"/>
  <c r="BH20" i="16"/>
  <c r="BF20" i="16"/>
  <c r="BC20" i="16"/>
  <c r="AZ8" i="16"/>
  <c r="BF8" i="16"/>
  <c r="BL8" i="16"/>
  <c r="AB8" i="16"/>
  <c r="BM8" i="16"/>
  <c r="BE8" i="16"/>
  <c r="AA22" i="4"/>
  <c r="BM44" i="16"/>
  <c r="AZ44" i="16"/>
  <c r="BM26" i="16"/>
  <c r="BH50" i="16"/>
  <c r="BN32" i="16"/>
  <c r="BI60" i="16"/>
  <c r="BB7" i="16"/>
  <c r="AW65" i="16"/>
  <c r="AU48" i="4" s="1"/>
  <c r="W60" i="4" s="1"/>
  <c r="BH32" i="16"/>
  <c r="BC32" i="16"/>
  <c r="AD24" i="16"/>
  <c r="BG24" i="16"/>
  <c r="BM24" i="16"/>
  <c r="BL44" i="16"/>
  <c r="BD26" i="16"/>
  <c r="BF26" i="16"/>
  <c r="AB50" i="16"/>
  <c r="BM32" i="16"/>
  <c r="AZ32" i="16"/>
  <c r="AA26" i="4"/>
  <c r="AV65" i="16"/>
  <c r="BH22" i="16"/>
  <c r="BG22" i="16"/>
  <c r="AZ22" i="16"/>
  <c r="BL22" i="16"/>
  <c r="BE22" i="16"/>
  <c r="AD22" i="16"/>
  <c r="BM22" i="16"/>
  <c r="BD22" i="16"/>
  <c r="BC22" i="16"/>
  <c r="BO18" i="4"/>
  <c r="BN18" i="4"/>
  <c r="AB44" i="16"/>
  <c r="BN26" i="16"/>
  <c r="AD26" i="16"/>
  <c r="BM50" i="16"/>
  <c r="BN34" i="16"/>
  <c r="AB23" i="16"/>
  <c r="BF23" i="16"/>
  <c r="BG42" i="16"/>
  <c r="BM42" i="16"/>
  <c r="AD25" i="16"/>
  <c r="BD25" i="16"/>
  <c r="BC30" i="16"/>
  <c r="BC16" i="16"/>
  <c r="BN9" i="16"/>
  <c r="AE10" i="16"/>
  <c r="AE11" i="16"/>
  <c r="W26" i="16"/>
  <c r="V41" i="16"/>
  <c r="V26" i="16"/>
  <c r="BO28" i="4"/>
  <c r="AA28" i="4"/>
  <c r="AE47" i="16"/>
  <c r="AO47" i="16"/>
  <c r="AV47" i="16"/>
  <c r="AR60" i="16"/>
  <c r="AP38" i="4" s="1"/>
  <c r="W46" i="4" s="1"/>
  <c r="AX63" i="16"/>
  <c r="AW46" i="4" s="1"/>
  <c r="U60" i="4" s="1"/>
  <c r="BH13" i="16"/>
  <c r="AB16" i="16"/>
  <c r="BL9" i="16"/>
  <c r="BF13" i="16"/>
  <c r="BL16" i="16"/>
  <c r="V49" i="16"/>
  <c r="AV51" i="16"/>
  <c r="Q36" i="4"/>
  <c r="BJ65" i="16"/>
  <c r="W42" i="16"/>
  <c r="AV48" i="16"/>
  <c r="AV31" i="16"/>
  <c r="AB13" i="16"/>
  <c r="BM13" i="16"/>
  <c r="BM16" i="16"/>
  <c r="BH16" i="16"/>
  <c r="W18" i="16"/>
  <c r="AE42" i="16"/>
  <c r="AV29" i="16"/>
  <c r="V47" i="16"/>
  <c r="AV40" i="16"/>
  <c r="AV37" i="16"/>
  <c r="V50" i="16"/>
  <c r="AE50" i="16"/>
  <c r="AO50" i="16"/>
  <c r="AE34" i="16"/>
  <c r="AO34" i="16"/>
  <c r="W34" i="16"/>
  <c r="AA48" i="4"/>
  <c r="V25" i="16"/>
  <c r="W25" i="16"/>
  <c r="AO39" i="16"/>
  <c r="AE39" i="16"/>
  <c r="AO31" i="16"/>
  <c r="AE31" i="16"/>
  <c r="AO46" i="16"/>
  <c r="AO30" i="16"/>
  <c r="AB36" i="4" l="1"/>
  <c r="AV56" i="4" s="1"/>
  <c r="BB60" i="16"/>
  <c r="BB38" i="4" s="1"/>
  <c r="BB42" i="4" s="1"/>
  <c r="BE7" i="16"/>
  <c r="AZ17" i="4"/>
  <c r="AW69" i="16"/>
  <c r="BD24" i="4"/>
  <c r="BE24" i="4"/>
  <c r="AW19" i="4"/>
  <c r="BJ23" i="4"/>
  <c r="AY24" i="4"/>
  <c r="AV24" i="4"/>
  <c r="BC24" i="4"/>
  <c r="Z24" i="4"/>
  <c r="AX24" i="4"/>
  <c r="BK24" i="4"/>
  <c r="AY26" i="4"/>
  <c r="BE25" i="4"/>
  <c r="Z27" i="4"/>
  <c r="BK23" i="4"/>
  <c r="BJ27" i="4"/>
  <c r="BF23" i="4"/>
  <c r="BD17" i="4"/>
  <c r="BE17" i="4"/>
  <c r="BD25" i="4"/>
  <c r="Z26" i="4"/>
  <c r="BC17" i="4"/>
  <c r="BK26" i="4"/>
  <c r="BA24" i="4"/>
  <c r="BJ17" i="4"/>
  <c r="BE23" i="4"/>
  <c r="BJ24" i="4"/>
  <c r="BL24" i="4"/>
  <c r="AV25" i="4"/>
  <c r="X23" i="4"/>
  <c r="BL17" i="4"/>
  <c r="AX20" i="4"/>
  <c r="AV23" i="4"/>
  <c r="BJ25" i="4"/>
  <c r="Z20" i="4"/>
  <c r="AA20" i="4" s="1"/>
  <c r="BA20" i="4" s="1"/>
  <c r="AZ23" i="4"/>
  <c r="AZ24" i="4"/>
  <c r="AW24" i="4"/>
  <c r="BA27" i="4"/>
  <c r="BD27" i="4"/>
  <c r="BF26" i="4"/>
  <c r="BE20" i="4"/>
  <c r="AX23" i="4"/>
  <c r="BA26" i="4"/>
  <c r="AZ20" i="4"/>
  <c r="AW27" i="4"/>
  <c r="BC23" i="4"/>
  <c r="X26" i="4"/>
  <c r="AY20" i="4"/>
  <c r="BL23" i="4"/>
  <c r="AX19" i="4"/>
  <c r="BI19" i="4"/>
  <c r="BG19" i="4"/>
  <c r="BF27" i="4"/>
  <c r="X20" i="4"/>
  <c r="BE27" i="4"/>
  <c r="BK27" i="4"/>
  <c r="AV27" i="4"/>
  <c r="BJ26" i="4"/>
  <c r="BF20" i="4"/>
  <c r="BJ20" i="4"/>
  <c r="X27" i="4"/>
  <c r="BD23" i="4"/>
  <c r="X24" i="4"/>
  <c r="BC20" i="4"/>
  <c r="BA23" i="4"/>
  <c r="BE26" i="4"/>
  <c r="AX26" i="4"/>
  <c r="AW23" i="4"/>
  <c r="BC19" i="4"/>
  <c r="AZ19" i="4"/>
  <c r="BF19" i="4"/>
  <c r="BL19" i="4"/>
  <c r="AY19" i="4"/>
  <c r="AV19" i="4"/>
  <c r="Z19" i="4"/>
  <c r="AA19" i="4" s="1"/>
  <c r="BA19" i="4" s="1"/>
  <c r="BD19" i="4"/>
  <c r="BJ19" i="4"/>
  <c r="BF17" i="4"/>
  <c r="AW26" i="4"/>
  <c r="BL26" i="4"/>
  <c r="BD26" i="4"/>
  <c r="Z23" i="4"/>
  <c r="AV20" i="4"/>
  <c r="Z18" i="4"/>
  <c r="AA18" i="4" s="1"/>
  <c r="BA18" i="4" s="1"/>
  <c r="BI18" i="4"/>
  <c r="BG18" i="4"/>
  <c r="BH18" i="4"/>
  <c r="BD20" i="4"/>
  <c r="BK20" i="4"/>
  <c r="BL20" i="4"/>
  <c r="AV26" i="4"/>
  <c r="BC26" i="4"/>
  <c r="BC18" i="4"/>
  <c r="BK18" i="4"/>
  <c r="BF7" i="16"/>
  <c r="AB7" i="16"/>
  <c r="AD7" i="16"/>
  <c r="AE7" i="16" s="1"/>
  <c r="AP42" i="4"/>
  <c r="BG27" i="16"/>
  <c r="BC27" i="16"/>
  <c r="BN27" i="16"/>
  <c r="BA27" i="16"/>
  <c r="BM27" i="16"/>
  <c r="AZ27" i="16"/>
  <c r="AD27" i="16"/>
  <c r="BF27" i="16"/>
  <c r="BD27" i="16"/>
  <c r="BE27" i="16"/>
  <c r="BL27" i="16"/>
  <c r="BH27" i="16"/>
  <c r="AB27" i="16"/>
  <c r="BE14" i="16"/>
  <c r="BA14" i="16"/>
  <c r="BD14" i="16"/>
  <c r="BC14" i="16"/>
  <c r="BH14" i="16"/>
  <c r="AB14" i="16"/>
  <c r="AD14" i="16"/>
  <c r="BN14" i="16"/>
  <c r="BL14" i="16"/>
  <c r="BG14" i="16"/>
  <c r="BF14" i="16"/>
  <c r="BM14" i="16"/>
  <c r="AZ14" i="16"/>
  <c r="AX29" i="4"/>
  <c r="Z29" i="4"/>
  <c r="BF29" i="4"/>
  <c r="AW29" i="4"/>
  <c r="BK29" i="4"/>
  <c r="BE29" i="4"/>
  <c r="AZ29" i="4"/>
  <c r="BL29" i="4"/>
  <c r="BA29" i="4"/>
  <c r="AY29" i="4"/>
  <c r="X29" i="4"/>
  <c r="BC29" i="4"/>
  <c r="BJ29" i="4"/>
  <c r="AV29" i="4"/>
  <c r="BD29" i="4"/>
  <c r="BF49" i="16"/>
  <c r="BC49" i="16"/>
  <c r="BG49" i="16"/>
  <c r="BD49" i="16"/>
  <c r="AZ49" i="16"/>
  <c r="AD49" i="16"/>
  <c r="BM49" i="16"/>
  <c r="BL49" i="16"/>
  <c r="BA49" i="16"/>
  <c r="AB49" i="16"/>
  <c r="BH49" i="16"/>
  <c r="BE49" i="16"/>
  <c r="BN49" i="16"/>
  <c r="BL10" i="16"/>
  <c r="BA10" i="16"/>
  <c r="AZ10" i="16"/>
  <c r="BF10" i="16"/>
  <c r="BH10" i="16"/>
  <c r="BM10" i="16"/>
  <c r="BC10" i="16"/>
  <c r="BG10" i="16"/>
  <c r="AB10" i="16"/>
  <c r="BD10" i="16"/>
  <c r="BE10" i="16"/>
  <c r="BN10" i="16"/>
  <c r="AZ24" i="16"/>
  <c r="AZ18" i="4"/>
  <c r="AW18" i="4"/>
  <c r="BD18" i="4"/>
  <c r="X18" i="4"/>
  <c r="BF18" i="4"/>
  <c r="BJ18" i="4"/>
  <c r="BL18" i="4"/>
  <c r="BN52" i="16"/>
  <c r="BD52" i="16"/>
  <c r="AZ52" i="16"/>
  <c r="BM52" i="16"/>
  <c r="BA52" i="16"/>
  <c r="BF52" i="16"/>
  <c r="BC52" i="16"/>
  <c r="BH52" i="16"/>
  <c r="BL52" i="16"/>
  <c r="AB52" i="16"/>
  <c r="BG52" i="16"/>
  <c r="AD52" i="16"/>
  <c r="BE52" i="16"/>
  <c r="AZ22" i="4"/>
  <c r="AV22" i="4"/>
  <c r="AY22" i="4"/>
  <c r="BF22" i="4"/>
  <c r="AW22" i="4"/>
  <c r="BC22" i="4"/>
  <c r="BA22" i="4"/>
  <c r="BL22" i="4"/>
  <c r="BK22" i="4"/>
  <c r="AX22" i="4"/>
  <c r="X22" i="4"/>
  <c r="BJ22" i="4"/>
  <c r="BD22" i="4"/>
  <c r="BE22" i="4"/>
  <c r="Z22" i="4"/>
  <c r="AZ30" i="16"/>
  <c r="BH30" i="16"/>
  <c r="AD30" i="16"/>
  <c r="BA30" i="16"/>
  <c r="BN30" i="16"/>
  <c r="BF30" i="16"/>
  <c r="BD30" i="16"/>
  <c r="BL18" i="16"/>
  <c r="AZ18" i="16"/>
  <c r="AB18" i="16"/>
  <c r="BH18" i="16"/>
  <c r="BE18" i="16"/>
  <c r="BG18" i="16"/>
  <c r="BF18" i="16"/>
  <c r="BD18" i="16"/>
  <c r="BM18" i="16"/>
  <c r="BA18" i="16"/>
  <c r="BC18" i="16"/>
  <c r="AD18" i="16"/>
  <c r="BN18" i="16"/>
  <c r="BC7" i="16"/>
  <c r="BL7" i="16"/>
  <c r="BN7" i="16"/>
  <c r="BG7" i="16"/>
  <c r="AZ7" i="16"/>
  <c r="BF24" i="16"/>
  <c r="AB24" i="16"/>
  <c r="BL25" i="4"/>
  <c r="BA25" i="4"/>
  <c r="X25" i="4"/>
  <c r="AY25" i="4"/>
  <c r="BK25" i="4"/>
  <c r="BF25" i="4"/>
  <c r="AW25" i="4"/>
  <c r="BC25" i="4"/>
  <c r="AZ25" i="4"/>
  <c r="AX25" i="4"/>
  <c r="X21" i="4"/>
  <c r="BJ21" i="4"/>
  <c r="AX21" i="4"/>
  <c r="BK21" i="4"/>
  <c r="AZ21" i="4"/>
  <c r="BF21" i="4"/>
  <c r="AV21" i="4"/>
  <c r="BE21" i="4"/>
  <c r="AY21" i="4"/>
  <c r="BL21" i="4"/>
  <c r="Z21" i="4"/>
  <c r="BD21" i="4"/>
  <c r="AW21" i="4"/>
  <c r="BN21" i="16"/>
  <c r="BA21" i="16"/>
  <c r="BE21" i="16"/>
  <c r="BH21" i="16"/>
  <c r="BC21" i="16"/>
  <c r="BL21" i="16"/>
  <c r="AB21" i="16"/>
  <c r="BM21" i="16"/>
  <c r="AD21" i="16"/>
  <c r="BG21" i="16"/>
  <c r="AZ21" i="16"/>
  <c r="BD21" i="16"/>
  <c r="BF21" i="16"/>
  <c r="BH7" i="16"/>
  <c r="BH24" i="16"/>
  <c r="BC24" i="16"/>
  <c r="AY28" i="4"/>
  <c r="AZ28" i="4"/>
  <c r="AW28" i="4"/>
  <c r="BL28" i="4"/>
  <c r="BF28" i="4"/>
  <c r="AX28" i="4"/>
  <c r="BC28" i="4"/>
  <c r="X28" i="4"/>
  <c r="BA28" i="4"/>
  <c r="AV28" i="4"/>
  <c r="Z28" i="4"/>
  <c r="BJ28" i="4"/>
  <c r="BD28" i="4"/>
  <c r="BE28" i="4"/>
  <c r="BK28" i="4"/>
  <c r="AD10" i="16"/>
  <c r="BE24" i="16"/>
  <c r="BA21" i="4"/>
  <c r="BA24" i="16"/>
  <c r="BF45" i="16"/>
  <c r="BL45" i="16"/>
  <c r="AZ45" i="16"/>
  <c r="BE45" i="16"/>
  <c r="BN45" i="16"/>
  <c r="AD45" i="16"/>
  <c r="AB45" i="16"/>
  <c r="BG45" i="16"/>
  <c r="BC45" i="16"/>
  <c r="BD45" i="16"/>
  <c r="BM45" i="16"/>
  <c r="BA45" i="16"/>
  <c r="BH45" i="16"/>
  <c r="AZ27" i="4"/>
  <c r="AX27" i="4"/>
  <c r="AY27" i="4"/>
  <c r="BL27" i="4"/>
  <c r="BL30" i="4"/>
  <c r="BC30" i="4"/>
  <c r="BJ30" i="4"/>
  <c r="AZ30" i="4"/>
  <c r="BD30" i="4"/>
  <c r="BF30" i="4"/>
  <c r="BA30" i="4"/>
  <c r="AY30" i="4"/>
  <c r="X30" i="4"/>
  <c r="BE30" i="4"/>
  <c r="Z30" i="4"/>
  <c r="AW30" i="4"/>
  <c r="BK30" i="4"/>
  <c r="AX30" i="4"/>
  <c r="AV30" i="4"/>
  <c r="AM15" i="4"/>
  <c r="AK15" i="4"/>
  <c r="AW17" i="4"/>
  <c r="BG17" i="4"/>
  <c r="BI17" i="4"/>
  <c r="AN18" i="4"/>
  <c r="Z17" i="4"/>
  <c r="AA17" i="4" s="1"/>
  <c r="BK17" i="4" s="1"/>
  <c r="X16" i="4"/>
  <c r="AZ16" i="4"/>
  <c r="BL16" i="4"/>
  <c r="BI15" i="4"/>
  <c r="BG15" i="4"/>
  <c r="BD15" i="4"/>
  <c r="BF16" i="4"/>
  <c r="AY16" i="4"/>
  <c r="AW16" i="4"/>
  <c r="AL16" i="4"/>
  <c r="AM16" i="4"/>
  <c r="X15" i="4"/>
  <c r="BF15" i="4"/>
  <c r="AW15" i="4"/>
  <c r="Z15" i="4"/>
  <c r="AA15" i="4" s="1"/>
  <c r="AV15" i="4" s="1"/>
  <c r="AX15" i="4" s="1"/>
  <c r="BL15" i="4"/>
  <c r="AZ15" i="4"/>
  <c r="Z16" i="4"/>
  <c r="AA16" i="4" s="1"/>
  <c r="AV16" i="4" s="1"/>
  <c r="AX16" i="4" s="1"/>
  <c r="BC16" i="4"/>
  <c r="BJ16" i="4"/>
  <c r="BI16" i="4"/>
  <c r="BG16" i="4"/>
  <c r="BN15" i="4"/>
  <c r="BO15" i="4"/>
  <c r="AA60" i="4"/>
  <c r="AB60" i="4"/>
  <c r="AB46" i="4"/>
  <c r="AV69" i="16"/>
  <c r="BG38" i="4"/>
  <c r="U56" i="4" s="1"/>
  <c r="BE47" i="16"/>
  <c r="BM47" i="16"/>
  <c r="AB47" i="16"/>
  <c r="BN47" i="16"/>
  <c r="AD47" i="16"/>
  <c r="BA47" i="16"/>
  <c r="BL47" i="16"/>
  <c r="BG47" i="16"/>
  <c r="BD47" i="16"/>
  <c r="AZ47" i="16"/>
  <c r="BH47" i="16"/>
  <c r="BC47" i="16"/>
  <c r="BF47" i="16"/>
  <c r="BM29" i="16"/>
  <c r="AB29" i="16"/>
  <c r="BA29" i="16"/>
  <c r="BD29" i="16"/>
  <c r="AD29" i="16"/>
  <c r="BN29" i="16"/>
  <c r="BC29" i="16"/>
  <c r="BF29" i="16"/>
  <c r="BH29" i="16"/>
  <c r="BL29" i="16"/>
  <c r="AZ29" i="16"/>
  <c r="BE29" i="16"/>
  <c r="BG29" i="16"/>
  <c r="AB51" i="16"/>
  <c r="BM51" i="16"/>
  <c r="BE51" i="16"/>
  <c r="BC51" i="16"/>
  <c r="BA51" i="16"/>
  <c r="BD51" i="16"/>
  <c r="BF51" i="16"/>
  <c r="AZ51" i="16"/>
  <c r="BH51" i="16"/>
  <c r="BG51" i="16"/>
  <c r="BL51" i="16"/>
  <c r="AD51" i="16"/>
  <c r="BN51" i="16"/>
  <c r="BL48" i="16"/>
  <c r="BE48" i="16"/>
  <c r="AB48" i="16"/>
  <c r="BD48" i="16"/>
  <c r="BN48" i="16"/>
  <c r="BC48" i="16"/>
  <c r="BG48" i="16"/>
  <c r="AD48" i="16"/>
  <c r="BA48" i="16"/>
  <c r="BH48" i="16"/>
  <c r="BM48" i="16"/>
  <c r="BF48" i="16"/>
  <c r="AZ48" i="16"/>
  <c r="BL37" i="16"/>
  <c r="BM37" i="16"/>
  <c r="BG37" i="16"/>
  <c r="BA37" i="16"/>
  <c r="BE37" i="16"/>
  <c r="BC37" i="16"/>
  <c r="BD37" i="16"/>
  <c r="BF37" i="16"/>
  <c r="AB37" i="16"/>
  <c r="BN37" i="16"/>
  <c r="AZ37" i="16"/>
  <c r="BH37" i="16"/>
  <c r="AD37" i="16"/>
  <c r="AB31" i="16"/>
  <c r="BH31" i="16"/>
  <c r="BE31" i="16"/>
  <c r="BA31" i="16"/>
  <c r="BN31" i="16"/>
  <c r="BF31" i="16"/>
  <c r="BD31" i="16"/>
  <c r="AZ31" i="16"/>
  <c r="BC31" i="16"/>
  <c r="BG31" i="16"/>
  <c r="BM31" i="16"/>
  <c r="BL31" i="16"/>
  <c r="AD31" i="16"/>
  <c r="BA40" i="16"/>
  <c r="BC40" i="16"/>
  <c r="BH40" i="16"/>
  <c r="BF40" i="16"/>
  <c r="BL40" i="16"/>
  <c r="BM40" i="16"/>
  <c r="BN40" i="16"/>
  <c r="BG40" i="16"/>
  <c r="AD40" i="16"/>
  <c r="AB40" i="16"/>
  <c r="BE40" i="16"/>
  <c r="BD40" i="16"/>
  <c r="AZ40" i="16"/>
  <c r="BK15" i="4" l="1"/>
  <c r="AW52" i="4"/>
  <c r="AX7" i="16"/>
  <c r="AX60" i="16" s="1"/>
  <c r="AU42" i="4" s="1"/>
  <c r="W50" i="4" s="1"/>
  <c r="BD7" i="16"/>
  <c r="BD60" i="16" s="1"/>
  <c r="BE60" i="16"/>
  <c r="BC38" i="4" s="1"/>
  <c r="BH15" i="4"/>
  <c r="AV17" i="4"/>
  <c r="BE18" i="4"/>
  <c r="BH19" i="4"/>
  <c r="BK19" i="4"/>
  <c r="AW63" i="16"/>
  <c r="AU38" i="4" s="1"/>
  <c r="W48" i="4" s="1"/>
  <c r="BJ66" i="16"/>
  <c r="BA7" i="16"/>
  <c r="BA60" i="16" s="1"/>
  <c r="AY38" i="4" s="1"/>
  <c r="BM7" i="16"/>
  <c r="BM60" i="16" s="1"/>
  <c r="AW67" i="16" s="1"/>
  <c r="BH17" i="4"/>
  <c r="BJ36" i="4"/>
  <c r="O52" i="4" s="1"/>
  <c r="BE19" i="4"/>
  <c r="AV18" i="4"/>
  <c r="BC36" i="4"/>
  <c r="AY15" i="4"/>
  <c r="BN60" i="16"/>
  <c r="BL38" i="4" s="1"/>
  <c r="BG60" i="16"/>
  <c r="AW66" i="16" s="1"/>
  <c r="BH60" i="16"/>
  <c r="BF38" i="4" s="1"/>
  <c r="BF60" i="16"/>
  <c r="BD38" i="4" s="1"/>
  <c r="U58" i="4" s="1"/>
  <c r="BL60" i="16"/>
  <c r="BJ38" i="4" s="1"/>
  <c r="U52" i="4" s="1"/>
  <c r="BC60" i="16"/>
  <c r="AV68" i="16" s="1"/>
  <c r="BD36" i="4"/>
  <c r="O58" i="4" s="1"/>
  <c r="AZ60" i="16"/>
  <c r="AX38" i="4" s="1"/>
  <c r="AN15" i="4"/>
  <c r="BA17" i="4"/>
  <c r="AZ36" i="4"/>
  <c r="O54" i="4" s="1"/>
  <c r="BL36" i="4"/>
  <c r="BH16" i="4"/>
  <c r="BE16" i="4"/>
  <c r="AN16" i="4"/>
  <c r="BF36" i="4"/>
  <c r="BI36" i="4"/>
  <c r="BG36" i="4"/>
  <c r="O56" i="4" s="1"/>
  <c r="AA56" i="4" s="1"/>
  <c r="AV40" i="4"/>
  <c r="O50" i="4" s="1"/>
  <c r="AA50" i="4" s="1"/>
  <c r="BA15" i="4"/>
  <c r="BE15" i="4"/>
  <c r="BK16" i="4"/>
  <c r="BA16" i="4"/>
  <c r="AU36" i="4"/>
  <c r="J5" i="7"/>
  <c r="W5" i="7" s="1"/>
  <c r="AW68" i="16" l="1"/>
  <c r="BA38" i="4"/>
  <c r="W54" i="4" s="1"/>
  <c r="BJ68" i="16"/>
  <c r="J3" i="7"/>
  <c r="W3" i="7" s="1"/>
  <c r="BK36" i="4"/>
  <c r="Q52" i="4" s="1"/>
  <c r="AX18" i="4"/>
  <c r="AY18" i="4"/>
  <c r="AX17" i="4"/>
  <c r="AY17" i="4"/>
  <c r="BH36" i="4"/>
  <c r="Q56" i="4" s="1"/>
  <c r="AB56" i="4" s="1"/>
  <c r="BE38" i="4"/>
  <c r="W58" i="4" s="1"/>
  <c r="AV66" i="16"/>
  <c r="BI69" i="16"/>
  <c r="AW42" i="4" s="1"/>
  <c r="AV60" i="4"/>
  <c r="AY60" i="4" s="1"/>
  <c r="C23" i="21" s="1"/>
  <c r="K23" i="21" s="1"/>
  <c r="AA52" i="4"/>
  <c r="AU40" i="4"/>
  <c r="Q50" i="4" s="1"/>
  <c r="AB50" i="4" s="1"/>
  <c r="AV67" i="16"/>
  <c r="AA58" i="4"/>
  <c r="J4" i="7"/>
  <c r="W4" i="7" s="1"/>
  <c r="Q48" i="4"/>
  <c r="AB48" i="4" s="1"/>
  <c r="BK38" i="4"/>
  <c r="W52" i="4" s="1"/>
  <c r="J48" i="2"/>
  <c r="AZ38" i="4"/>
  <c r="U54" i="4" s="1"/>
  <c r="AA54" i="4" s="1"/>
  <c r="BE36" i="4"/>
  <c r="Q58" i="4" s="1"/>
  <c r="J6" i="7"/>
  <c r="W6" i="7" s="1"/>
  <c r="AV58" i="4"/>
  <c r="AY58" i="4" s="1"/>
  <c r="BA36" i="4"/>
  <c r="Q54" i="4" s="1"/>
  <c r="AB54" i="4" l="1"/>
  <c r="AB52" i="4"/>
  <c r="C41" i="21" s="1"/>
  <c r="K41" i="21" s="1"/>
  <c r="C21" i="21"/>
  <c r="K21" i="21" s="1"/>
  <c r="AB58" i="4"/>
  <c r="AX36" i="4"/>
  <c r="C17" i="21" s="1"/>
  <c r="K17" i="21" s="1"/>
  <c r="AY36" i="4"/>
  <c r="C19" i="21" s="1"/>
  <c r="K19" i="21" s="1"/>
  <c r="AV42" i="4"/>
  <c r="AV44" i="4"/>
  <c r="AZ42" i="4"/>
  <c r="C26" i="21"/>
  <c r="W14" i="7"/>
  <c r="W17" i="7" s="1"/>
  <c r="W21" i="7" s="1"/>
  <c r="AZ44" i="4"/>
  <c r="J39" i="2"/>
  <c r="G47" i="2"/>
  <c r="AC53" i="2" s="1"/>
  <c r="C28" i="21"/>
  <c r="C39" i="21" l="1"/>
  <c r="K39" i="21" s="1"/>
  <c r="C15" i="21"/>
  <c r="G15" i="21" s="1"/>
  <c r="K15" i="21" s="1"/>
  <c r="C13" i="21"/>
  <c r="G13" i="21" s="1"/>
  <c r="K13" i="21" s="1"/>
  <c r="AL60" i="4"/>
  <c r="AN47" i="2"/>
  <c r="AQ29" i="2"/>
  <c r="S48" i="2" s="1"/>
  <c r="G38" i="2"/>
  <c r="AC44" i="2" s="1"/>
  <c r="K25" i="21"/>
  <c r="P26" i="21"/>
  <c r="R26" i="21"/>
  <c r="S28" i="21" s="1"/>
  <c r="T28" i="21" s="1"/>
  <c r="T29" i="21" s="1"/>
  <c r="Q30" i="21"/>
  <c r="R30" i="21" s="1"/>
  <c r="Q26" i="21"/>
  <c r="P28" i="21"/>
  <c r="P34" i="21" s="1"/>
  <c r="R34" i="21" s="1"/>
  <c r="S36" i="21" s="1"/>
  <c r="U21" i="7"/>
  <c r="R21" i="7"/>
  <c r="W22" i="7"/>
  <c r="AQ30" i="2" l="1"/>
  <c r="S39" i="2" s="1"/>
  <c r="AN38" i="2"/>
  <c r="S34" i="21"/>
  <c r="T36" i="21" s="1"/>
  <c r="S30" i="21"/>
  <c r="S32" i="21"/>
  <c r="R28" i="21"/>
  <c r="T34" i="21" l="1"/>
  <c r="T32" i="21"/>
  <c r="T30" i="21"/>
  <c r="K26" i="21" l="1"/>
  <c r="K30" i="21" s="1"/>
  <c r="K28" i="21"/>
  <c r="K32" i="21" s="1"/>
  <c r="AC46" i="2" l="1"/>
  <c r="AC47" i="2" s="1"/>
  <c r="AK48" i="2" s="1"/>
  <c r="L32" i="21" s="1"/>
  <c r="AC38" i="2" l="1"/>
  <c r="R33" i="6" s="1"/>
  <c r="Y38" i="6"/>
  <c r="Y44" i="6" s="1"/>
  <c r="AS30" i="2"/>
  <c r="AT30" i="2" s="1"/>
  <c r="AN37" i="2"/>
  <c r="AK37" i="2" s="1"/>
  <c r="R36" i="6"/>
  <c r="AS29" i="2"/>
  <c r="AT29" i="2" s="1"/>
  <c r="AP34" i="2" s="1"/>
  <c r="AN46" i="2"/>
  <c r="AK46" i="2" s="1"/>
  <c r="AK39" i="2" l="1"/>
  <c r="L30" i="21" s="1"/>
  <c r="D67" i="2"/>
  <c r="E67" i="2" s="1"/>
  <c r="AC42" i="2"/>
  <c r="R39" i="6" s="1"/>
  <c r="W33" i="6"/>
  <c r="AS32" i="2"/>
  <c r="AC51" i="2"/>
  <c r="R42" i="6" s="1"/>
  <c r="T36" i="6"/>
  <c r="AS34" i="2"/>
  <c r="AT34" i="2" s="1"/>
  <c r="AP32" i="2"/>
  <c r="Y35" i="6" l="1"/>
  <c r="Y41" i="6" s="1"/>
  <c r="K36" i="21"/>
  <c r="L36" i="21" s="1"/>
  <c r="K34" i="21"/>
  <c r="L34" i="21" s="1"/>
  <c r="W39" i="6"/>
  <c r="T33" i="6"/>
  <c r="W36" i="6"/>
  <c r="AT32" i="2"/>
  <c r="F37" i="21" l="1"/>
  <c r="G37" i="21" s="1"/>
  <c r="R72" i="6"/>
  <c r="T63" i="6" s="1"/>
  <c r="T39" i="6"/>
  <c r="T42" i="6"/>
  <c r="W42" i="6"/>
  <c r="W74" i="6" s="1"/>
  <c r="W76" i="6" s="1"/>
  <c r="T73" i="6" l="1"/>
  <c r="T76" i="6" s="1"/>
  <c r="W23" i="7" s="1"/>
  <c r="W24" i="7" s="1"/>
  <c r="B24" i="7" s="1"/>
  <c r="T62" i="6"/>
  <c r="R76" i="6"/>
  <c r="T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Schäfer, Elke</author>
  </authors>
  <commentList>
    <comment ref="AF13" authorId="0" shapeId="0" xr:uid="{120891F5-CFCB-4046-91BC-5DFF01168565}">
      <text>
        <r>
          <rPr>
            <sz val="8"/>
            <color indexed="81"/>
            <rFont val="Arial"/>
            <family val="2"/>
          </rPr>
          <t xml:space="preserve">
Bitte jede Wohnung einzeln (WE=1) erfassen.
Bei </t>
        </r>
        <r>
          <rPr>
            <b/>
            <sz val="8"/>
            <color indexed="81"/>
            <rFont val="Arial"/>
            <family val="2"/>
          </rPr>
          <t>gefördertem</t>
        </r>
        <r>
          <rPr>
            <sz val="8"/>
            <color indexed="81"/>
            <rFont val="Arial"/>
            <family val="2"/>
          </rPr>
          <t xml:space="preserve"> Wohnraum ist die Wohnfläche in m² nach </t>
        </r>
        <r>
          <rPr>
            <b/>
            <sz val="8"/>
            <color indexed="81"/>
            <rFont val="Arial"/>
            <family val="2"/>
          </rPr>
          <t>WoFlV</t>
        </r>
        <r>
          <rPr>
            <sz val="8"/>
            <color indexed="81"/>
            <rFont val="Arial"/>
            <family val="2"/>
          </rPr>
          <t xml:space="preserve"> anzugeben. Hinweis in der Checkliste beachten.
So kann Ihr Antrag schneller und einfacher bearbeitet werden.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Schäfer, Elke</author>
  </authors>
  <commentList>
    <comment ref="AJ5" authorId="0" shapeId="0" xr:uid="{02E1AFAA-F639-469C-A7C4-95641CD145B6}">
      <text>
        <r>
          <rPr>
            <sz val="8"/>
            <color indexed="81"/>
            <rFont val="Arial"/>
            <family val="2"/>
          </rPr>
          <t xml:space="preserve">
Bitte jede Wohnung einzeln (WE=1) erfassen.
Bei </t>
        </r>
        <r>
          <rPr>
            <b/>
            <sz val="8"/>
            <color indexed="81"/>
            <rFont val="Arial"/>
            <family val="2"/>
          </rPr>
          <t xml:space="preserve">gefördertem </t>
        </r>
        <r>
          <rPr>
            <sz val="8"/>
            <color indexed="81"/>
            <rFont val="Arial"/>
            <family val="2"/>
          </rPr>
          <t>Wohnraum ist die Wohnfläche in m² nach</t>
        </r>
        <r>
          <rPr>
            <b/>
            <sz val="8"/>
            <color indexed="81"/>
            <rFont val="Arial"/>
            <family val="2"/>
          </rPr>
          <t xml:space="preserve"> WoFlV</t>
        </r>
        <r>
          <rPr>
            <sz val="8"/>
            <color indexed="81"/>
            <rFont val="Arial"/>
            <family val="2"/>
          </rPr>
          <t xml:space="preserve"> anzugeben. Hinweis in der Checkliste beachten.
So kann Ihr Antrag schneller und einfacher bearbeitet werden.
Mehr als 62 Wohnungen? 
Kontaktieren Sie uns gerne.</t>
        </r>
      </text>
    </comment>
  </commentList>
</comments>
</file>

<file path=xl/sharedStrings.xml><?xml version="1.0" encoding="utf-8"?>
<sst xmlns="http://schemas.openxmlformats.org/spreadsheetml/2006/main" count="977" uniqueCount="687">
  <si>
    <t>Straße, Hausnummer</t>
  </si>
  <si>
    <t>PLZ       Ort</t>
  </si>
  <si>
    <t>Telefon</t>
  </si>
  <si>
    <t>Ort</t>
  </si>
  <si>
    <t>PLZ</t>
  </si>
  <si>
    <t>Telefon / Beruf / Titel</t>
  </si>
  <si>
    <t>m²</t>
  </si>
  <si>
    <t xml:space="preserve">Für das vorstehend bezeichnete und in den Anlagen näher beschriebene </t>
  </si>
  <si>
    <t>Personen</t>
  </si>
  <si>
    <t xml:space="preserve"> 5.</t>
  </si>
  <si>
    <t>Kaufvertrag abgeschlossen am:</t>
  </si>
  <si>
    <t>Erbbaurecht bestellt bis zum Jahr:</t>
  </si>
  <si>
    <t xml:space="preserve"> 6.</t>
  </si>
  <si>
    <t>Name, Vorname / Firma</t>
  </si>
  <si>
    <t>Titel</t>
  </si>
  <si>
    <t>Mit dem Bau wird/wurde begonnen am:</t>
  </si>
  <si>
    <t>Auf Verlangen der Bewilligungsstelle werden Nachweise vorgelegt.</t>
  </si>
  <si>
    <t xml:space="preserve"> 8.</t>
  </si>
  <si>
    <t>10.</t>
  </si>
  <si>
    <t>Ergänzende Angaben zum Bauort/Grundstück</t>
  </si>
  <si>
    <t>eingetragen beim Amtsgericht</t>
  </si>
  <si>
    <t>je Wohneinheit</t>
  </si>
  <si>
    <t xml:space="preserve"> Art</t>
  </si>
  <si>
    <t>Umbauter Raum</t>
  </si>
  <si>
    <t>Wohnraum</t>
  </si>
  <si>
    <t>Summen</t>
  </si>
  <si>
    <t>Anzahl</t>
  </si>
  <si>
    <t>Fremdmittel</t>
  </si>
  <si>
    <t>Nominal</t>
  </si>
  <si>
    <t>Jahresleistungen</t>
  </si>
  <si>
    <t>Ausz.</t>
  </si>
  <si>
    <t>Tilgung</t>
  </si>
  <si>
    <t>v. H.</t>
  </si>
  <si>
    <t xml:space="preserve">v.H. </t>
  </si>
  <si>
    <t>Bargeld und Guthaben</t>
  </si>
  <si>
    <t xml:space="preserve">Selbst- und </t>
  </si>
  <si>
    <t>Verwandtenhilfe</t>
  </si>
  <si>
    <t>Gesamtbetrag der Finanzierung</t>
  </si>
  <si>
    <t>Finanzierungsmittel</t>
  </si>
  <si>
    <t>Mietwohnungen / Genossenschaftswohnungen</t>
  </si>
  <si>
    <t>An- zahl WE</t>
  </si>
  <si>
    <t>x</t>
  </si>
  <si>
    <t xml:space="preserve">nicht geförd. Wohnungen mit insges. </t>
  </si>
  <si>
    <t>gewerbl. genutzte Räume mit insges.</t>
  </si>
  <si>
    <t>Wirtschaftlichkeitsberechnung</t>
  </si>
  <si>
    <t xml:space="preserve"> 6.1</t>
  </si>
  <si>
    <t xml:space="preserve"> 6.2</t>
  </si>
  <si>
    <t>Wohnungen</t>
  </si>
  <si>
    <t>Antragsteller 1</t>
  </si>
  <si>
    <t>Antragsteller 2</t>
  </si>
  <si>
    <t>Antragsteller 3</t>
  </si>
  <si>
    <t>Antragsteller 4</t>
  </si>
  <si>
    <t>Antragsteller 5</t>
  </si>
  <si>
    <t>sonstige Erträge (Jahresbetrag):</t>
  </si>
  <si>
    <t>Summe der Erträge</t>
  </si>
  <si>
    <t>Erläuterungen:</t>
  </si>
  <si>
    <t>Stellungnahme des Magistrats/Kreisausschusses:</t>
  </si>
  <si>
    <t>Es wird bestätigt, dass</t>
  </si>
  <si>
    <t>Wohnungen im Bestand mit insges.</t>
  </si>
  <si>
    <t xml:space="preserve">x </t>
  </si>
  <si>
    <t>zusätzl. WC</t>
  </si>
  <si>
    <t>Summe</t>
  </si>
  <si>
    <t>Gesamt- wohnfläche        m²</t>
  </si>
  <si>
    <t>Zimmer</t>
  </si>
  <si>
    <t>Küche</t>
  </si>
  <si>
    <t>Bad / WC</t>
  </si>
  <si>
    <t>Wohnungsbestand</t>
  </si>
  <si>
    <t>m³                Hauptgebäude</t>
  </si>
  <si>
    <t>förderfähige Wohnfläche</t>
  </si>
  <si>
    <t>m³                      Gesamt</t>
  </si>
  <si>
    <t>Gewerbe</t>
  </si>
  <si>
    <t>Wohn-       fläche             m²</t>
  </si>
  <si>
    <t>Obergrenze</t>
  </si>
  <si>
    <t>WF</t>
  </si>
  <si>
    <t>€</t>
  </si>
  <si>
    <t>Anzahl  Abstellplätze</t>
  </si>
  <si>
    <t>Anzahl  Garagen/Einstellplätze Tiefgarage</t>
  </si>
  <si>
    <t>Differenz  SOLL-IST</t>
  </si>
  <si>
    <t xml:space="preserve"> Wohneinheiten / Förderung</t>
  </si>
  <si>
    <t>WE</t>
  </si>
  <si>
    <t>Gebäudeteile</t>
  </si>
  <si>
    <t xml:space="preserve">Wert verwendeter </t>
  </si>
  <si>
    <t xml:space="preserve"> m²  Wohnfläche </t>
  </si>
  <si>
    <t xml:space="preserve"> 9.1</t>
  </si>
  <si>
    <t xml:space="preserve"> 9.</t>
  </si>
  <si>
    <t xml:space="preserve"> 9.1.1</t>
  </si>
  <si>
    <t xml:space="preserve"> 9.1.2</t>
  </si>
  <si>
    <t xml:space="preserve"> 9.2</t>
  </si>
  <si>
    <t xml:space="preserve"> 9.3</t>
  </si>
  <si>
    <t xml:space="preserve"> 9.3.1</t>
  </si>
  <si>
    <t xml:space="preserve"> 9.3.2</t>
  </si>
  <si>
    <t xml:space="preserve"> 9.3.3</t>
  </si>
  <si>
    <t xml:space="preserve"> 9.3.4</t>
  </si>
  <si>
    <t xml:space="preserve"> 9.4</t>
  </si>
  <si>
    <t xml:space="preserve"> 9.5</t>
  </si>
  <si>
    <t xml:space="preserve"> 9.6</t>
  </si>
  <si>
    <t xml:space="preserve"> 9.7</t>
  </si>
  <si>
    <t>tatsächliche Fläche der gef. WE</t>
  </si>
  <si>
    <t>Größe des Baugrundstückes:</t>
  </si>
  <si>
    <t>davon geförderte WE</t>
  </si>
  <si>
    <t>förderfähige           Wohnfläche               m²</t>
  </si>
  <si>
    <t>davon nicht geförderte WE</t>
  </si>
  <si>
    <t>nicht geförderte WE (Wohnfläche)</t>
  </si>
  <si>
    <t xml:space="preserve">Sachleistungen, </t>
  </si>
  <si>
    <t>bezahlte Baumaterialien</t>
  </si>
  <si>
    <t>Ort / Datum</t>
  </si>
  <si>
    <t xml:space="preserve">wurden von mir bzw. unter meiner verantwortlichen Leitung angefertigt. Mir ist bekannt, dass personenbezogene Daten aus dieser </t>
  </si>
  <si>
    <t>in</t>
  </si>
  <si>
    <t xml:space="preserve">übernehme und dass in den beigefügten Bauvorlagen alle öffentlich-rechtlichen Anforderungen eingehalten wurden. Die Bauvorlagen  </t>
  </si>
  <si>
    <t>Mitteilung und den vorgelegten Bauvorlagen in Dateien der Gemeinde und der Bauaufsicht gespeichert werden.</t>
  </si>
  <si>
    <t xml:space="preserve">    Verbindliche Erklärungen der Antragsteller/Darlehensnehmer:</t>
  </si>
  <si>
    <t xml:space="preserve"> </t>
  </si>
  <si>
    <t xml:space="preserve">    Ich/Wir versicher(e/n)</t>
  </si>
  <si>
    <t xml:space="preserve">    Ich/Wir erkläre(n)</t>
  </si>
  <si>
    <t xml:space="preserve">  Name</t>
  </si>
  <si>
    <t>§16</t>
  </si>
  <si>
    <t>Art des Baugenehmigungsverfahrens</t>
  </si>
  <si>
    <t>Unterschrift Architekt/in bzw. Entwurfsverfasser/in</t>
  </si>
  <si>
    <t>Unterschrift</t>
  </si>
  <si>
    <t>Mir/Uns ist bekannt, dass</t>
  </si>
  <si>
    <t>Antragsnummer:</t>
  </si>
  <si>
    <t xml:space="preserve"> m²  Fläche</t>
  </si>
  <si>
    <t>Antragsteller:</t>
  </si>
  <si>
    <t xml:space="preserve">  die Bezugsfertigkeit ist vorgesehen bis zum: </t>
  </si>
  <si>
    <t>;</t>
  </si>
  <si>
    <t>7.</t>
  </si>
  <si>
    <t>7.1</t>
  </si>
  <si>
    <t>7.1.1</t>
  </si>
  <si>
    <t>7.1.2</t>
  </si>
  <si>
    <t>Summe der Gesamtkosten</t>
  </si>
  <si>
    <t xml:space="preserve"> 9.1.3</t>
  </si>
  <si>
    <t xml:space="preserve"> 9.3.5 </t>
  </si>
  <si>
    <t xml:space="preserve"> 9.3.6</t>
  </si>
  <si>
    <t xml:space="preserve"> 9.3.7</t>
  </si>
  <si>
    <t>Sonstige Fremdmittel (grundbuchlich nicht zu sichern)</t>
  </si>
  <si>
    <t>Wert d. Baugrundstücks</t>
  </si>
  <si>
    <t>Blatt</t>
  </si>
  <si>
    <t>Flur</t>
  </si>
  <si>
    <t>Flurstück</t>
  </si>
  <si>
    <t>Größe</t>
  </si>
  <si>
    <t xml:space="preserve">    im Grundbuch von</t>
  </si>
  <si>
    <t>6.3</t>
  </si>
  <si>
    <t>6.4</t>
  </si>
  <si>
    <t>Darlehensgeber</t>
  </si>
  <si>
    <t>Nominalkapital (€)</t>
  </si>
  <si>
    <t>Restkapital (€)</t>
  </si>
  <si>
    <t>Tilgungssatz (%)</t>
  </si>
  <si>
    <t>8.1</t>
  </si>
  <si>
    <t>8.2</t>
  </si>
  <si>
    <t>8.3</t>
  </si>
  <si>
    <t>8.4</t>
  </si>
  <si>
    <t>8.5</t>
  </si>
  <si>
    <t>8.6</t>
  </si>
  <si>
    <t>8.7</t>
  </si>
  <si>
    <t>8.8</t>
  </si>
  <si>
    <t>(€)</t>
  </si>
  <si>
    <t>10.1.1</t>
  </si>
  <si>
    <t>10.1</t>
  </si>
  <si>
    <t>10.1.2</t>
  </si>
  <si>
    <t>10.1.3</t>
  </si>
  <si>
    <t>10.1.4</t>
  </si>
  <si>
    <t>10.2</t>
  </si>
  <si>
    <t>10.2.1</t>
  </si>
  <si>
    <t>10.2.4</t>
  </si>
  <si>
    <t>10.3</t>
  </si>
  <si>
    <t>10.4</t>
  </si>
  <si>
    <t>10.5</t>
  </si>
  <si>
    <t xml:space="preserve">Antrag auf     </t>
  </si>
  <si>
    <t>Bestehende Objektfinanzierungsmittel (vor-, gleich- und nachrangige)</t>
  </si>
  <si>
    <t>m³                                    Tiefgarage</t>
  </si>
  <si>
    <t>2. Bei Beantragung von WIBank-Darlehen aus den Mitteln der KfW:</t>
  </si>
  <si>
    <t>Sollzinssatz (%)</t>
  </si>
  <si>
    <t>8.9</t>
  </si>
  <si>
    <t>Gebäuderestwert</t>
  </si>
  <si>
    <t>10 Jahre</t>
  </si>
  <si>
    <t>20 Jahre</t>
  </si>
  <si>
    <t>DIN 18040 mit "R"</t>
  </si>
  <si>
    <t>DIN 18040 ohne "R"</t>
  </si>
  <si>
    <t>DIN 18 040 mit "R"</t>
  </si>
  <si>
    <t>DIN 18 040 ohne "R"</t>
  </si>
  <si>
    <t>Anzahl DIN 18040 "R"</t>
  </si>
  <si>
    <t>Mittelbare Belegung</t>
  </si>
  <si>
    <t>WE mittelb. Belegung</t>
  </si>
  <si>
    <t>WF mittelb. Belegung</t>
  </si>
  <si>
    <t>Vorhaben – auch nicht über andere Kreditinstitute – beantragt werden bzw. wurden.</t>
  </si>
  <si>
    <t xml:space="preserve">dass für die Investitionsvorhaben, die aus dem KfW-Programm finanziert werden, keine weiteren Mittel aus diesem Programm für dieselben </t>
  </si>
  <si>
    <t>-</t>
  </si>
  <si>
    <t>Leistungsfähigkeit und Zuverlässigkeit von Bedeutung sein könnten.</t>
  </si>
  <si>
    <t xml:space="preserve">Tatsachen verschwiegen zu haben, die für die Beurteilung der Förderungswürdigkeit der Maßnahmen und die Beurteilung meiner/unserer </t>
  </si>
  <si>
    <t xml:space="preserve">die im Antrag und den beigefügten Unterlagen enthaltenen Angaben nach bestem Wissen und Gewissen richtig gemacht und keine </t>
  </si>
  <si>
    <t>ein Baubuch zu führen ist.</t>
  </si>
  <si>
    <t>Unterschrift(en) Antragsteller/Mithafter</t>
  </si>
  <si>
    <t>die bei Anmeldung des Bauvorhabens angegebene Einstiegsmiete für die geförderten Wohnungen verbindlich ist,</t>
  </si>
  <si>
    <t>Mittlere Einkommen</t>
  </si>
  <si>
    <t>Standard 1</t>
  </si>
  <si>
    <t>Standard 2</t>
  </si>
  <si>
    <t>Mittelbare Belegung WF</t>
  </si>
  <si>
    <t>Mittlere Einkommen WF</t>
  </si>
  <si>
    <t>WE Mittlere Einkommen</t>
  </si>
  <si>
    <t>Wohn-       fläche                 m²</t>
  </si>
  <si>
    <t>WE mittelb. Belegung ohne Kombi.</t>
  </si>
  <si>
    <t>WF mittelb. Belegung ohne Kombi.</t>
  </si>
  <si>
    <t>WE geringe Einkommen</t>
  </si>
  <si>
    <t>WF geringe Einkommen</t>
  </si>
  <si>
    <t>nicht geförderte Wohnungen</t>
  </si>
  <si>
    <t>davon mittelb. Belegung, mittl. EK</t>
  </si>
  <si>
    <r>
      <rPr>
        <sz val="8"/>
        <rFont val="Arial"/>
        <family val="2"/>
      </rPr>
      <t xml:space="preserve">davon </t>
    </r>
    <r>
      <rPr>
        <b/>
        <sz val="8"/>
        <rFont val="Arial"/>
        <family val="2"/>
      </rPr>
      <t>mittlere Einkommen</t>
    </r>
  </si>
  <si>
    <r>
      <rPr>
        <sz val="8"/>
        <rFont val="Arial"/>
        <family val="2"/>
      </rPr>
      <t xml:space="preserve">davon </t>
    </r>
    <r>
      <rPr>
        <b/>
        <sz val="8"/>
        <rFont val="Arial"/>
        <family val="2"/>
      </rPr>
      <t>geringe Einkommen</t>
    </r>
  </si>
  <si>
    <t>WF tats. geringe Einkommen</t>
  </si>
  <si>
    <t>WF tat. mittelb. Belegung ohne Kombi.</t>
  </si>
  <si>
    <t>Mittelbare Belegung WF tat</t>
  </si>
  <si>
    <t>Mittlere Einkommen WF tat</t>
  </si>
  <si>
    <t>davon mittelb. Belegung, ger. EK</t>
  </si>
  <si>
    <t>Wohnfläche Teil 2</t>
  </si>
  <si>
    <t>Wohnfläche Teil 1</t>
  </si>
  <si>
    <t>Wf geringe Einkommen</t>
  </si>
  <si>
    <t>Wf tats. geringe Einkommen</t>
  </si>
  <si>
    <t>WF tats. Mittere Einkommen</t>
  </si>
  <si>
    <t xml:space="preserve">Darlehenslaufzeit:  </t>
  </si>
  <si>
    <t>WF Teil1 mit R</t>
  </si>
  <si>
    <t>WF Teil2 ohne R</t>
  </si>
  <si>
    <t>Effi 70</t>
  </si>
  <si>
    <t>20 Jahre Zins</t>
  </si>
  <si>
    <t>10 Jahre lauf</t>
  </si>
  <si>
    <t>3a</t>
  </si>
  <si>
    <t>davon mittelb. Belegung, geringe Einkommen</t>
  </si>
  <si>
    <t>davon mittelb. Belegung, mittl. Einkommen</t>
  </si>
  <si>
    <t xml:space="preserve">Zusatz für Anträge auf Kredite aus öffentlichen, insbesondere ERP-Mitteln: </t>
  </si>
  <si>
    <t>8.</t>
  </si>
  <si>
    <t>9.</t>
  </si>
  <si>
    <t>Aktueller Auszug aus dem Baulastenverzeichnis</t>
  </si>
  <si>
    <t>davon Fläche gem. DIN 18040 mit "R"</t>
  </si>
  <si>
    <t>davon Fläche gem. DIN 18040 ohne "R"</t>
  </si>
  <si>
    <t>Regelfläche</t>
  </si>
  <si>
    <r>
      <t xml:space="preserve">bitte mit  </t>
    </r>
    <r>
      <rPr>
        <b/>
        <sz val="8"/>
        <rFont val="Arial"/>
        <family val="2"/>
      </rPr>
      <t>X</t>
    </r>
    <r>
      <rPr>
        <sz val="8"/>
        <rFont val="Arial"/>
        <family val="2"/>
      </rPr>
      <t xml:space="preserve">  markieren</t>
    </r>
  </si>
  <si>
    <r>
      <t xml:space="preserve">bitte mit </t>
    </r>
    <r>
      <rPr>
        <b/>
        <sz val="8"/>
        <rFont val="Arial"/>
        <family val="2"/>
      </rPr>
      <t xml:space="preserve"> X </t>
    </r>
    <r>
      <rPr>
        <sz val="8"/>
        <rFont val="Arial"/>
        <family val="2"/>
      </rPr>
      <t>markieren</t>
    </r>
  </si>
  <si>
    <t>freie Wohnungen</t>
  </si>
  <si>
    <t>10a</t>
  </si>
  <si>
    <t>Finanzierungsnachweise und Unterlagen zu den wirtschaftlichen Verhältnissen</t>
  </si>
  <si>
    <t>1.</t>
  </si>
  <si>
    <t>2.</t>
  </si>
  <si>
    <t>3.</t>
  </si>
  <si>
    <t>4.</t>
  </si>
  <si>
    <t>5.</t>
  </si>
  <si>
    <t>6.</t>
  </si>
  <si>
    <t>Aktuelle Liegenschaftskarte mit Eintragung des Bauvorhabens</t>
  </si>
  <si>
    <t>Aktueller Auszug aus dem Altlastenkataster</t>
  </si>
  <si>
    <t>Eintragungsbewilligungen oder Vertragsentwürfe zu Herrschvermerken im Bestandsverzeichnis und zu Eintragungen in Abt. II</t>
  </si>
  <si>
    <t>Vollständige Teilungserklärung inkl. Anlagen und Aufteilungspläne</t>
  </si>
  <si>
    <t>Nachweis über die Höhe der aktuell vorhandenen Instandhaltungsrücklage</t>
  </si>
  <si>
    <t>Bei Umbaumaßnahmen mit Grundrissänderungen: Grundriss- und Schnittzeichnungen mit farbiger Darstellung "Abbruch, Bestand, Neu"</t>
  </si>
  <si>
    <t xml:space="preserve">1. </t>
  </si>
  <si>
    <t xml:space="preserve">Wohnungen </t>
  </si>
  <si>
    <t>Seite 3</t>
  </si>
  <si>
    <t>Seite 3a</t>
  </si>
  <si>
    <t>Summe Wohnfläche</t>
  </si>
  <si>
    <t>Gewerbeflächen</t>
  </si>
  <si>
    <t>Gemeinschaftsraum/-räume</t>
  </si>
  <si>
    <t>Anzahl Abstellplätze im Freien</t>
  </si>
  <si>
    <t>Anzahl Garagen</t>
  </si>
  <si>
    <t>Anzahl Einstellplätze / TG</t>
  </si>
  <si>
    <t>Fläche (m²)</t>
  </si>
  <si>
    <t xml:space="preserve">Baubeginn </t>
  </si>
  <si>
    <t>Summe Seite 3 und 3 a</t>
  </si>
  <si>
    <t>Gebäude</t>
  </si>
  <si>
    <t>Zeile 54</t>
  </si>
  <si>
    <t>WE mittelbare Belegung in Kombi</t>
  </si>
  <si>
    <t>WF mittelb. Belegung in Kombi.</t>
  </si>
  <si>
    <t>WF tat. mittelb. Belegung in Kombi.</t>
  </si>
  <si>
    <t>Zeile 50</t>
  </si>
  <si>
    <t>Zeile 52</t>
  </si>
  <si>
    <t>Zeile 56</t>
  </si>
  <si>
    <t>Jahre</t>
  </si>
  <si>
    <t>Typ</t>
  </si>
  <si>
    <t xml:space="preserve">Jahre </t>
  </si>
  <si>
    <t>25 Jahre</t>
  </si>
  <si>
    <t>Bindung</t>
  </si>
  <si>
    <t>8.10</t>
  </si>
  <si>
    <t>Anzahl der neu einzubauenden Aufzüge</t>
  </si>
  <si>
    <t>7.1.4</t>
  </si>
  <si>
    <t>2. Bauort / Grundstück</t>
  </si>
  <si>
    <t>Gesamtbeträge</t>
  </si>
  <si>
    <t xml:space="preserve"> m²  tatsächl. WF.</t>
  </si>
  <si>
    <t xml:space="preserve"> m²  tatsächl. WF</t>
  </si>
  <si>
    <t>10.1.5</t>
  </si>
  <si>
    <t>10.1.6</t>
  </si>
  <si>
    <t>10.1.7</t>
  </si>
  <si>
    <t>10.1.8</t>
  </si>
  <si>
    <t>Wohnungen mit "mittelbare Belegung"</t>
  </si>
  <si>
    <t>ergänzender Finanzierungszuschuss</t>
  </si>
  <si>
    <t xml:space="preserve">der Wirtschafts- und Infrastrukturbank Hessen als durchleitendes Kreditinstitut verarbeitet werden. Die Datenschutzgrundsätze der KfW und </t>
  </si>
  <si>
    <t>sowie der Sofortbestätigung:</t>
  </si>
  <si>
    <t xml:space="preserve">Ich/Wir nehme(n) zur Kenntnis, dass meine/unsere Daten im Rahmen der Beantragung der Refinanzierungszusage von der KfW und der </t>
  </si>
  <si>
    <t>Grundstücksnebenkosten (KG 120)</t>
  </si>
  <si>
    <t xml:space="preserve">die Antragstellung und Förderzusage auf der Grundlage der Richtlinie des Landes Hessen zur sozialen Mietwohnraumförderung </t>
  </si>
  <si>
    <t>Erklärungen / Einwilligungen für die Refinanzierungszusage von Antragsteller / Mithafter:</t>
  </si>
  <si>
    <t>dass ich/wir die "Datenschutzhinweise für Kunden und andere Betroffene" der WIBank zur Kenntnis genommen habe(n).</t>
  </si>
  <si>
    <t xml:space="preserve"> 4.</t>
  </si>
  <si>
    <t xml:space="preserve"> 4.1</t>
  </si>
  <si>
    <t>3 b. Korrespondenzadresse</t>
  </si>
  <si>
    <t>max. Zusatz-fläche</t>
  </si>
  <si>
    <t>Grundstücks- u. öffentl. Erschließungskosten (KG 100 + 200 ohne KG 120)</t>
  </si>
  <si>
    <t>Geldgeber</t>
  </si>
  <si>
    <t>10.2.2</t>
  </si>
  <si>
    <t>10.2.3</t>
  </si>
  <si>
    <t>Bewirtschaftungskosten (Verwaltungskosten, Instandhaltungskosten, Mietausfallwagnis)</t>
  </si>
  <si>
    <t xml:space="preserve"> je m² </t>
  </si>
  <si>
    <t xml:space="preserve"> je m²</t>
  </si>
  <si>
    <t xml:space="preserve"> je Stck.</t>
  </si>
  <si>
    <t xml:space="preserve">Erträge (Mieteinnahmen der Kaltmieten) </t>
  </si>
  <si>
    <t>10.1.9</t>
  </si>
  <si>
    <t>10.1.10</t>
  </si>
  <si>
    <t>10.1.11</t>
  </si>
  <si>
    <t>Förderobjekt/Bauvorhaben wird/werden beantragt:</t>
  </si>
  <si>
    <t>Mit der Unterschrift wird bestätigt, dass die Richtlinie in der jeweils gültigen Fassung beachtet wird.</t>
  </si>
  <si>
    <t xml:space="preserve">Bitte </t>
  </si>
  <si>
    <t>Datenschutzerklärung für Antragsteller / Mithafter im Rahmen der Sofortbestätigung Light und Sofortbestätigung Plus</t>
  </si>
  <si>
    <t xml:space="preserve">Ich/Wir bestätige(n) die Richtigkeit und Vollständigkeit der in diesem Antrag gemachten Angaben. Mir/Uns ist bekannt, dass die </t>
  </si>
  <si>
    <t xml:space="preserve">Kreditkonditionen zum Zeitpunkt der Erteilung der Kreditzusage der KfW an die Wirtschafts- und Infrastrukturbank Hessen festgelegt werden, </t>
  </si>
  <si>
    <t xml:space="preserve">soweit für einzelne Programme nicht ausdrücklich etwas anderes gilt. </t>
  </si>
  <si>
    <t xml:space="preserve">Mir/Uns ist bekannt, dass die vorstehenden Angaben gemäß dem jeweiligen Programm-Merkblatt (bei ERP-Krediten gemäß den </t>
  </si>
  <si>
    <t xml:space="preserve">„Allgemeinen Bedingungen für die Vergabe von ERP-Mitteln“ in Verbindung mit den Punkten „Antragsberechtigte“ und „Verwendungszweck“ </t>
  </si>
  <si>
    <t xml:space="preserve">der Programmrichtlinien für ERP-Programme) subventionserheblich im Sinne von § 264 StGB in Verbindung mit § 2 Subventionsgesetz sind. </t>
  </si>
  <si>
    <t xml:space="preserve">Die „Allgemeinen Bedingungen für die Vergabe von ERP-Mitteln“ sind mir/uns bekannt. Ich/Wir erkläre(n) mich/uns mit diesen Bedingungen </t>
  </si>
  <si>
    <t xml:space="preserve">einverstanden. </t>
  </si>
  <si>
    <t>Ich/Wir versichere/versichern, kein anderes Kreditinstitut mit der Antragstellung betraut zu haben. Ich/Wir verpflichte(n) mich/uns, die</t>
  </si>
  <si>
    <t xml:space="preserve">Wirtschafts- und Infrastrukturbank Hessen über die wesentlichen Änderungen der zu diesem Antrag gemachten Angaben, die vor Auszahlung </t>
  </si>
  <si>
    <t>des Darlehens eintreten, unverzüglich und unaufgefordert in Kenntnis zu setzen. Ich/Wir verpflichte(n) mich/uns, die Bereitstellungsprovision</t>
  </si>
  <si>
    <t xml:space="preserve">in der programmgemäßen Höhe (vgl. Produkt-Merkblatt) sowie die bei Zusagen der KfW ggf. zu zahlende einmalige Zusagegebühr </t>
  </si>
  <si>
    <t xml:space="preserve">in der programmgemäßen Höhe (vgl. Produkt-Merkblatt) an die Wirtschafts- und Infrastrukturbank Hessen zur Weiterleitung an die KfW zu </t>
  </si>
  <si>
    <t xml:space="preserve">entrichten. Diese Bereitstellungsprovision sowie bei Zusagen der KfW ggf. die einmalige Zusagegebühr ist auch dann zu zahlen, wenn ich/wir </t>
  </si>
  <si>
    <t>den beantragten und von der KfW zugesagten Kredit nicht in Anspruch nehme(n), es sei denn, dass ich/wir der Wirtschafts- und Infrastruktur-</t>
  </si>
  <si>
    <t xml:space="preserve">bank Hessen innerhalb der für die Berechnung der Bereitstellungsprovision maßgeblichen Frist (vgl. Produkt-Merkblatt) mitteile(n), dass ich/wir </t>
  </si>
  <si>
    <t>den Kredit nicht in Anspruch nehme(n). Über die Höhe der Bereitstellungsprovision bzw. der Zusagegebühr habe(n) ich/wir mich/uns</t>
  </si>
  <si>
    <t xml:space="preserve">anhand des Programm-Merkblattes informiert. </t>
  </si>
  <si>
    <t xml:space="preserve">Beträge € jährlich </t>
  </si>
  <si>
    <t>40 Plus</t>
  </si>
  <si>
    <t>Maßnahmen im Gebäudebestand</t>
  </si>
  <si>
    <t>Sollzinsen</t>
  </si>
  <si>
    <t>Aufstellung der Finanzierungsmittel (inkl. der beantragten Fördermittel)</t>
  </si>
  <si>
    <t>geförderte WE "geringe Einkommen" mit insg.</t>
  </si>
  <si>
    <t>geförderte WE "mittlere Einkommen" mit insg.</t>
  </si>
  <si>
    <t>Kapitaldienst (Gesamtbetrag der Sollzinsen und Tilgung für Fremdmittel inkl. beantragter Fördermittel)</t>
  </si>
  <si>
    <t>Gesamtbetrag der Sollzinsen für Fremdmittel (inkl. Fördermittel)</t>
  </si>
  <si>
    <t>Gesamtbetrag der Tilgung für Fremdmittel (inkl. Fördermittel)</t>
  </si>
  <si>
    <t>Aufstellung der Gesamtkosten (inkl. MwSt)</t>
  </si>
  <si>
    <t>1. Bei Beantragung des Baudarlehens/Finanzierungszuschusses nach den Landesrichtlinien:</t>
  </si>
  <si>
    <t xml:space="preserve">für die beantragten Finanzierungsmittel grundsätzlich bankübliche Sicherheiten zu stellen sind. </t>
  </si>
  <si>
    <t>Grunderwerbsteuer und Kosten der Herrichtung des Grundstücks</t>
  </si>
  <si>
    <t xml:space="preserve">Hinweis: Sollte sich eine Unterdeckung ergeben, ist dies näher zu erläutern. </t>
  </si>
  <si>
    <t>7.1.3</t>
  </si>
  <si>
    <t xml:space="preserve"> Aufzüge</t>
  </si>
  <si>
    <t>7.1.5</t>
  </si>
  <si>
    <t>Ja</t>
  </si>
  <si>
    <t>Nein</t>
  </si>
  <si>
    <t>geringe EK</t>
  </si>
  <si>
    <t>mittlere EK</t>
  </si>
  <si>
    <t>geringe EK, DIN 18040</t>
  </si>
  <si>
    <t>mittlere EK, DIN 18040</t>
  </si>
  <si>
    <t>nicht förderfähiger Anteil Gemeinschaftsraum</t>
  </si>
  <si>
    <t>A</t>
  </si>
  <si>
    <t>B</t>
  </si>
  <si>
    <t xml:space="preserve">Berechnung des Förderbetrages für das Baudarlehen </t>
  </si>
  <si>
    <t>DIN 18040 "R"</t>
  </si>
  <si>
    <t>Ermittlung Zuschlag Aufzug /Aufzüge</t>
  </si>
  <si>
    <t>Gesamtfläche</t>
  </si>
  <si>
    <t xml:space="preserve">Höhe des Grundstückswerts je m² Boden einschl. Erschließungskosten </t>
  </si>
  <si>
    <t>DIN 18040 für geringe EK</t>
  </si>
  <si>
    <t>DIN 18040 für mittlere EK</t>
  </si>
  <si>
    <t>Gebäudeherstellkosten einer separaten TG (KG 300 + 400)</t>
  </si>
  <si>
    <t>Aufwendungen</t>
  </si>
  <si>
    <t xml:space="preserve">Erbbauzinsen </t>
  </si>
  <si>
    <t>Summe der Aufwendungen</t>
  </si>
  <si>
    <t>Mietreinertrag (Summe der Erträge abzüglich Summe der Aufwendungen)</t>
  </si>
  <si>
    <t xml:space="preserve">Mir/Uns ist bekannt, dass die gegen mich/uns gerichteten Ansprüche aus dem Darlehensvertrag mit der Wirtschafts- und Infrastrukturbank </t>
  </si>
  <si>
    <t xml:space="preserve">   A "geringe Einkommen" (gemäß Ziffer 4.1 des Antrags)</t>
  </si>
  <si>
    <t xml:space="preserve">   B "mittlere Einkommen" (gemäß Ziffer 4.2 des Antrags)</t>
  </si>
  <si>
    <r>
      <t xml:space="preserve">Ermittlung des Grundbetrages
</t>
    </r>
    <r>
      <rPr>
        <sz val="9"/>
        <rFont val="Arial"/>
        <family val="2"/>
      </rPr>
      <t>auf Basis der jeweiligen förderfähigen Wohnfläche</t>
    </r>
  </si>
  <si>
    <r>
      <t xml:space="preserve">Ermittlung Zuschlag Rollstuhlgerechtigkeit
</t>
    </r>
    <r>
      <rPr>
        <sz val="9"/>
        <rFont val="Arial"/>
        <family val="2"/>
      </rPr>
      <t>auf Basis der jeweiligen förderfähigen Wohnfläche 
(ohne Wohnfläche der Wohnungen mit mittelbarer Belegung)</t>
    </r>
  </si>
  <si>
    <r>
      <t xml:space="preserve">Ermittlung Zuschlag Gemeinschaftsraum /Gemeinschaftsräume
</t>
    </r>
    <r>
      <rPr>
        <sz val="9"/>
        <rFont val="Arial"/>
        <family val="2"/>
      </rPr>
      <t>auf Basis der jeweiligen tatsächlichen Wohnfläche
(ohne Wohnfläche der Wohnungen mit mittelbarer Belegung)
im Verhältnis zur Gesamtwohnfläche</t>
    </r>
  </si>
  <si>
    <t>8.11</t>
  </si>
  <si>
    <t xml:space="preserve">Sonstiges: </t>
  </si>
  <si>
    <t>Sonstiges:</t>
  </si>
  <si>
    <t>9.2.1</t>
  </si>
  <si>
    <t>9.2.2</t>
  </si>
  <si>
    <t>9.2.3</t>
  </si>
  <si>
    <t xml:space="preserve">Hessen bereits mit ihrer Entstehung an die KfW zur Sicherheit abgetreten sind. </t>
  </si>
  <si>
    <t xml:space="preserve">Ich/Wir nehme(n) zur Kenntnis, dass meine/unsere Daten im Rahmen der Beantragung einer der o. g. Sofortbestätigungen von der KfW und </t>
  </si>
  <si>
    <t>werden darf,</t>
  </si>
  <si>
    <t>mit der Maßnahme nicht vor Aufnahme in das Förderprogramm durch das für das Wohnungswesen zuständige Ministerium begonnen</t>
  </si>
  <si>
    <t xml:space="preserve">Sicherung von Investitionen in Wohngebäuden und Gebäuden mit sozialen Einrichtungen einschließlich der Allgemeinen Vertragsbedingungen </t>
  </si>
  <si>
    <t>für</t>
  </si>
  <si>
    <t>Wohnungen, davon mit mittelbarer Belegung gemäß</t>
  </si>
  <si>
    <t xml:space="preserve">für </t>
  </si>
  <si>
    <t>§ 22 HWoFG</t>
  </si>
  <si>
    <t>3. Für die Beantragung der Finanzierungsmittel gemäß 1. und 2. sowie der Bürgschaft gilt außerdem:</t>
  </si>
  <si>
    <t>(ggf. mit Bürgschaft des Landes Hessen)</t>
  </si>
  <si>
    <t>die Antragstellung und Zusage der Mittel ggf. auf der Grundlage der Richtlinien des Landes Hessen für die Übernahme von Bürgschaften zur</t>
  </si>
  <si>
    <t xml:space="preserve">die in diesem Antrag enthaltenen Angaben subventionserheblich im Sinne des § 264 Strafgesetzbuches in Verbindung mit </t>
  </si>
  <si>
    <t xml:space="preserve">§ 2 des Subventionsgesetzes und dem Hessischen Subventionsgesetz sowie nach § 263 des Strafgesetzbuches in der jeweils </t>
  </si>
  <si>
    <t>geltenden Fassung sind und falsche Angaben zu einem Strafverfahren führen können.</t>
  </si>
  <si>
    <t>subventionserhebliche Tatsachen, die sich im Laufe der Abwicklung des Vorhabens ändern, der WIBank mitzuteilen sind.</t>
  </si>
  <si>
    <t>Pauschaler Kostenansatz von 20 Prozent des Rohertrags (Summe 10.1.1 bis 10.1.8) für</t>
  </si>
  <si>
    <t>15 Jahre</t>
  </si>
  <si>
    <t xml:space="preserve"> 4.11</t>
  </si>
  <si>
    <t>Kosten der Außenanlage (KG 500 ohne KG 534)</t>
  </si>
  <si>
    <t>Baunebenkosten (KG 700 ohne KG 800)</t>
  </si>
  <si>
    <t>Finanzierungskosten (KG 800)</t>
  </si>
  <si>
    <t>Herstellkosten Stellplätze (KG 534) / Garagen (KG 300)</t>
  </si>
  <si>
    <t>für die Antragstellung und Zusage der Mittel zusätzlich die Vorgaben des entsprechenden KfW-Programmes gelten.</t>
  </si>
  <si>
    <t>(abzgl. Belastungen)</t>
  </si>
  <si>
    <t xml:space="preserve">im Fall der Nichtabnahme der zugesagten Mittel die Wirtschafts- und Infrastrukturbank Hessen eine Entschädigung verlangen kann. </t>
  </si>
  <si>
    <t>im Fall der Nichtabnahme der zugesagten Mittel die Wirtschafts- und Infrastrukturbank Hessen eine Entschädigung verlangen kann.</t>
  </si>
  <si>
    <t>die produktspezifischen Datenschutzhinweise der KfW wurden mir/uns zur Verfügung gestellt und ich/wir habe(n) diese zur Kenntnis genommen.</t>
  </si>
  <si>
    <t xml:space="preserve">Wirtschafts- und Infrastrukturbank Hessen als durchleitendes Kreditinstitut verarbeitet werden. Die produktspezifischen Datenschutzhinweise  </t>
  </si>
  <si>
    <t xml:space="preserve">und ich/wir habe(n) diese zur Kenntnis genommen. </t>
  </si>
  <si>
    <t xml:space="preserve">der KfW in der zum Zeitpunkt der Anforderung der Sofortbestätigung gültigen Version wurden mir/uns zur Verfügung gestellt </t>
  </si>
  <si>
    <t>Effizienzhaus:</t>
  </si>
  <si>
    <t>mit der Maßnahme nicht vor Refinanzierung der Darlehen bei der KfW begonnen werden darf.</t>
  </si>
  <si>
    <t>Objektort und -straße:</t>
  </si>
  <si>
    <t>Liegt vor</t>
  </si>
  <si>
    <t>(bitte Begrün-</t>
  </si>
  <si>
    <t>dung beifügen)</t>
  </si>
  <si>
    <t>zutreffend</t>
  </si>
  <si>
    <r>
      <t xml:space="preserve">Sofern im Bauvorhaben </t>
    </r>
    <r>
      <rPr>
        <b/>
        <sz val="9"/>
        <rFont val="Arial"/>
        <family val="2"/>
      </rPr>
      <t>Gewerbeeinheiten</t>
    </r>
    <r>
      <rPr>
        <sz val="9"/>
        <rFont val="Arial"/>
        <family val="2"/>
      </rPr>
      <t xml:space="preserve"> geplant bzw. vorhanden sind, bitte zusätzlich die folgenden Unterlagen vorlegen:</t>
    </r>
  </si>
  <si>
    <r>
      <t xml:space="preserve">Bei Bildung von </t>
    </r>
    <r>
      <rPr>
        <b/>
        <sz val="9"/>
        <rFont val="Arial"/>
        <family val="2"/>
      </rPr>
      <t>Wohnungseigentum nach WEG</t>
    </r>
    <r>
      <rPr>
        <sz val="9"/>
        <rFont val="Arial"/>
        <family val="2"/>
      </rPr>
      <t xml:space="preserve"> sind darüber hinaus noch diese Unterlagen/Nachweise beizufügen:</t>
    </r>
  </si>
  <si>
    <t>Finanzierungsnachweise (verbindliche Zusagen oder Angebote für Kapitalmarkt- und andere Fremdmittel bzw. Zuschüsse)</t>
  </si>
  <si>
    <t>Nachweise der Eigenleistung ( z.B. bare Mittel, bezahlte Baumaterialien, bezahltes Grundstück, Ansparung auf Bausparvertrag, Kapitalabfindung, Selbst- und Verwandtenhilfe)</t>
  </si>
  <si>
    <t>Nachweis des Grundstückswertes, z. B. durch den Kaufvertrag</t>
  </si>
  <si>
    <t>Nicht zutreffend</t>
  </si>
  <si>
    <r>
      <t>Bei</t>
    </r>
    <r>
      <rPr>
        <b/>
        <sz val="9"/>
        <rFont val="Arial"/>
        <family val="2"/>
      </rPr>
      <t xml:space="preserve"> Erbbaurechten</t>
    </r>
    <r>
      <rPr>
        <sz val="9"/>
        <rFont val="Arial"/>
        <family val="2"/>
      </rPr>
      <t xml:space="preserve"> zusätzlich:</t>
    </r>
  </si>
  <si>
    <r>
      <t xml:space="preserve">Bei </t>
    </r>
    <r>
      <rPr>
        <b/>
        <sz val="9"/>
        <rFont val="Arial"/>
        <family val="2"/>
      </rPr>
      <t>Maßnahmen im Gebäudebestand</t>
    </r>
    <r>
      <rPr>
        <sz val="9"/>
        <rFont val="Arial"/>
        <family val="2"/>
      </rPr>
      <t xml:space="preserve"> und/oder sofern sich auf dem zu verpfändenden Grundstück bereits Objekte befinden außerdem:</t>
    </r>
  </si>
  <si>
    <t>Bruttorauminhalt- und Bruttogeschossflächenberechnung (BRI + BGF) sowie Maß der baulichen Nutzung, Grundflächenzahl (GRZ) und Geschossflächenzahl (GFZ)</t>
  </si>
  <si>
    <t>Aktueller Grundbuchauszug</t>
  </si>
  <si>
    <r>
      <rPr>
        <u/>
        <sz val="9"/>
        <rFont val="Arial"/>
        <family val="2"/>
      </rPr>
      <t>Bei privaten Antragstellern:</t>
    </r>
    <r>
      <rPr>
        <sz val="9"/>
        <rFont val="Arial"/>
        <family val="2"/>
      </rPr>
      <t xml:space="preserve"> aktuelle Einkommens- und Vermögensauskunft auf dem Vordruck der Wirtschafts- und Infrastrukturbank Hessen, zeitnahe (letzte 3 Jahre) Einkommensteuerbescheide mit Kopien der zugehörigen Steuererklärungen, zeitnahe Verdienstbescheinigung(en) des Arbeitgebers</t>
    </r>
  </si>
  <si>
    <t>Begründung zu fehlenden Unterlagen/Nachweisen:</t>
  </si>
  <si>
    <t>Erbbaurechtsvertrag / die Erbbauzinsvereinbarung sowie Nachweise zur aktuellen Erbbauzinshöhe</t>
  </si>
  <si>
    <t>Letztes Eigentümerversammlungsprotokoll und letzter Wirtschaftsplan</t>
  </si>
  <si>
    <t>Ist-Bauzustandsbeschreibung (inkl. durchgeführte Instandhaltungs- und Modernisierungsmaßnahmen) sowie eine Beschreibung der geplanten Modernisierungs-, Instandsetzungs- und Energieeinsparungsmaßnahmen</t>
  </si>
  <si>
    <t>Bei nicht gebundenen Mehrfamilienhäusern mit/ohne Gewerbeeinheiten, Vorlage einer Mieterliste (mind. Angabe Wohnflächen, Mieten pro m² WF., Lage)</t>
  </si>
  <si>
    <t>Nachweis über Denkmalschutz</t>
  </si>
  <si>
    <t>die Checkliste zum Antrag auszufüllen und die entsprechenden Nachweise dazu mit dem Förderantrag einzureichen sind.</t>
  </si>
  <si>
    <t xml:space="preserve"> 4.2</t>
  </si>
  <si>
    <t xml:space="preserve"> 4.21</t>
  </si>
  <si>
    <t xml:space="preserve"> 4.4</t>
  </si>
  <si>
    <t>11.</t>
  </si>
  <si>
    <t>Mieterliste und Gewerbemietverträge sowie eventuell abgeschlossene Zusatzvereinbarungen</t>
  </si>
  <si>
    <t>Maßstäbliche Bauzeichnungen (Grundrisse, Schnitte, Ansichten, Freiflächen); für die zu fördernden Wohnungen sind vollständig vermaßte Pläne erforderlich.</t>
  </si>
  <si>
    <r>
      <rPr>
        <u/>
        <sz val="9"/>
        <rFont val="Arial"/>
        <family val="2"/>
      </rPr>
      <t>Bei genossenschaftlichem Wohnungsbau:</t>
    </r>
    <r>
      <rPr>
        <sz val="9"/>
        <rFont val="Arial"/>
        <family val="2"/>
      </rPr>
      <t xml:space="preserve"> aktueller Auszug der Satzung und Muster eines Dauernutzungsvertrages</t>
    </r>
  </si>
  <si>
    <r>
      <t xml:space="preserve">                                                           </t>
    </r>
    <r>
      <rPr>
        <b/>
        <u/>
        <sz val="12"/>
        <rFont val="Arial"/>
        <family val="2"/>
      </rPr>
      <t>Checkliste zum Antrag</t>
    </r>
  </si>
  <si>
    <t>Antragsteller/in:</t>
  </si>
  <si>
    <t>Programmanforderungen in der derzeit gültigen Fassung eingehalten werden. Bei Bedarf werden die entsprechenden Nachweise vorgelegt.</t>
  </si>
  <si>
    <t>Architekt/in gem. § 57 Hess. Bauordnung</t>
  </si>
  <si>
    <t xml:space="preserve">Ich bestätige, dass ich die öffentlich-rechtlichen Verpflichtungen als Entwurfsverfasser/in aus § 57 HBO für das Vorhaben </t>
  </si>
  <si>
    <t>12.</t>
  </si>
  <si>
    <t>Grundstückskaufvertrag</t>
  </si>
  <si>
    <t xml:space="preserve">1.      </t>
  </si>
  <si>
    <t>Grundrisse, Ansichten und Schnitte aller Bestandsgebäude</t>
  </si>
  <si>
    <t xml:space="preserve">3. </t>
  </si>
  <si>
    <t>Wohnflächenberechnung und Berechnung des umbauten Raums</t>
  </si>
  <si>
    <t>GFZ-Berechnung (falls vorhanden)</t>
  </si>
  <si>
    <t>Prüfbare Kostenaufstellung (je Gewerk) / prüfbare Nachweise, z.B. nach DIN 276 sofern Maßnahmen im Bestand durchgeführt werden</t>
  </si>
  <si>
    <t>Aktuelle Angaben zum Objekt (Vordruck bitte bei uns anfordern)</t>
  </si>
  <si>
    <t>Bei Fragen zu den Finanzierungsnachweisen sowie zu den Unterlagen über die wirtschaftlichen Verhältnisse, 
wenden Sie sich bitte an Ihren Kreditsachbearbeiter oder an die Telefonnummer 069 / 9132-2565.</t>
  </si>
  <si>
    <r>
      <t xml:space="preserve">Bei Fragen oder möglichem Abstimmungsbedarf zu den bautechnischen Unterlagen bitten wir Sie, 
sich </t>
    </r>
    <r>
      <rPr>
        <u/>
        <sz val="10"/>
        <rFont val="Arial"/>
        <family val="2"/>
      </rPr>
      <t>frühzeitig</t>
    </r>
    <r>
      <rPr>
        <sz val="10"/>
        <rFont val="Arial"/>
        <family val="2"/>
      </rPr>
      <t xml:space="preserve"> unter der Telefonnummer 069 / 9132-2538 an uns zu wenden.</t>
    </r>
  </si>
  <si>
    <r>
      <t xml:space="preserve">Ermittlung des Zuschlags zum Finanzierungszuschuss für Effizienzhausstandard 40 und besser
</t>
    </r>
    <r>
      <rPr>
        <sz val="9"/>
        <rFont val="Arial"/>
        <family val="2"/>
      </rPr>
      <t>auf Basis der jeweiligen förderfähigen Wohnfläche</t>
    </r>
  </si>
  <si>
    <t>Effizienzhausstandard</t>
  </si>
  <si>
    <t>Effizienzhausstandard gemäß Förderrichtlinie</t>
  </si>
  <si>
    <t>Allgemeine Baubeschreibung einschl. Angabe des Standortes der Heizung und Wahl des Energieträgers</t>
  </si>
  <si>
    <t xml:space="preserve">Wichtige Hinweise: </t>
  </si>
  <si>
    <t>Bearbeitungsdauer erheblich verlängern! Anträge mit nicht vollständig beigefügten Unterlagen werden ggf. nachrangig bearbeitet.</t>
  </si>
  <si>
    <t xml:space="preserve">Datenraums wenden Sie sich bitte an Ihre/n Kreditsachbearbeiter/-in oder an die Telefonnummer 069 / 9132-2565. </t>
  </si>
  <si>
    <t xml:space="preserve">Sie können uns die erforderlichen Unterlagen auch direkt in unserem Datenraum zur Verfügung stellen. Zur Freischaltung des </t>
  </si>
  <si>
    <t>die Wirtschafts- und Infrastrukturbank Hessen berechtigt ist, ein einmaliges Bearbeitungsentgelt von 1 % des bewilligten Darlehens und</t>
  </si>
  <si>
    <r>
      <t xml:space="preserve">0,5 % des bewilligten Finanzierungszuschusses </t>
    </r>
    <r>
      <rPr>
        <sz val="8"/>
        <color rgb="FF000000"/>
        <rFont val="Arial"/>
        <family val="2"/>
      </rPr>
      <t xml:space="preserve">zu erheben. </t>
    </r>
    <r>
      <rPr>
        <strike/>
        <sz val="8"/>
        <color rgb="FFFF0000"/>
        <rFont val="Arial"/>
        <family val="2"/>
      </rPr>
      <t/>
    </r>
  </si>
  <si>
    <t xml:space="preserve">dass, sofern Maßnahmen im KfW-Programm „KFN Klimafreundlicher Neubau Wohngebäude (298)" durchgeführt werden,  die entsprechenden </t>
  </si>
  <si>
    <t>KfW-Darlehen "KFN Klimafreundlicher Neubau Wohngebäude"</t>
  </si>
  <si>
    <t>35 Jahre</t>
  </si>
  <si>
    <t>Beträge in EUR</t>
  </si>
  <si>
    <t xml:space="preserve"> 4.3</t>
  </si>
  <si>
    <r>
      <t xml:space="preserve">1. Antragsteller/in </t>
    </r>
    <r>
      <rPr>
        <b/>
        <vertAlign val="superscript"/>
        <sz val="8"/>
        <rFont val="Times New Roman"/>
        <family val="1"/>
      </rPr>
      <t/>
    </r>
  </si>
  <si>
    <t>3 a. Betreuer/in oder Beauftragte/r</t>
  </si>
  <si>
    <t xml:space="preserve">Bestätigung für den Effizienzhauszuschlag zum Finanzierungszuschuss   </t>
  </si>
  <si>
    <t>(gem. Seite 1 Ziffern 4.1 bzw. 4.2)</t>
  </si>
  <si>
    <t>Ort, Datum</t>
  </si>
  <si>
    <t>Unterschrift Antragsteller/in</t>
  </si>
  <si>
    <t>Stempel und Unterschrift</t>
  </si>
  <si>
    <t>Energieeffizienz-Experte</t>
  </si>
  <si>
    <t>Jahr der Mittelzuteilung:</t>
  </si>
  <si>
    <t>Bis einschl. 2022</t>
  </si>
  <si>
    <t>Bestätigung des Antragstellers und des Energieberaters:</t>
  </si>
  <si>
    <t>Bundesförderung für effiziente Gebäude (BEG) Stand</t>
  </si>
  <si>
    <t>31.12.2022</t>
  </si>
  <si>
    <t>erreicht.</t>
  </si>
  <si>
    <t>Es ist geplant einen Neubau zu errichten, der mindestens den Standard EH 40 nach der</t>
  </si>
  <si>
    <t>Sofern für das beantragte Förderprodukt eine "Datenliste Subventionserhebliche Tatsachen" vorhanden ist:</t>
  </si>
  <si>
    <t>beantragten Produkte von der Wirtschafts- und Infrastrukturbank Hessen übergeben wurde. Mir/uns ist bekannt, dass die vorstehenden</t>
  </si>
  <si>
    <t>Angaben der "Datenliste Subventionserhebliche Tatsachen" für das von mir/uns beantragte Produkt/die von mir/uns beantragten Produkte</t>
  </si>
  <si>
    <t>subventionserheblich im Sinne von § 264 StGB in Verbindung mit § 2 Subventionsgesetz sind.</t>
  </si>
  <si>
    <t xml:space="preserve">Ich/Wir bestätige(n), dass mir/uns die "Datenliste Subventionserhebliche Tatsachen" für das von mir/uns beantragte Produkt/die von mir/uns </t>
  </si>
  <si>
    <t>13.</t>
  </si>
  <si>
    <t>Für antragstellende Unternehmen: Angaben zur Nachhaltigkeitsberichterstattung</t>
  </si>
  <si>
    <t>Es liegt ein unabhängiges ESG-Rating (z.B. MSCI ESG Rating, Sustainalytics) oder ein unabhängiger ESG-Report vor.</t>
  </si>
  <si>
    <t>Das Unternehmen hat einen Nachhaltigkeitsbericht veröffentlicht.</t>
  </si>
  <si>
    <t>Letztes Berichterstattungsjahr:</t>
  </si>
  <si>
    <t>Regelmäßigkeit der Veröffentlichung (z.B. jährlich, alle zwei Jahre, etc.):</t>
  </si>
  <si>
    <t>(z. B. GRI, SASB, TCFD) erstellt wurde, bitte Standard angeben:</t>
  </si>
  <si>
    <t>Wurde der Nachhaltigkeitsbericht durch die Wirtschaftsprüfung testiert?</t>
  </si>
  <si>
    <t xml:space="preserve">Falls ja, bitte Wirtschaftsprüfungsgesellschaft angeben: </t>
  </si>
  <si>
    <t>Für alle Antragsteller:</t>
  </si>
  <si>
    <r>
      <rPr>
        <u/>
        <sz val="9"/>
        <rFont val="Arial"/>
        <family val="2"/>
      </rPr>
      <t>Bei Unternehmen:</t>
    </r>
    <r>
      <rPr>
        <sz val="9"/>
        <rFont val="Arial"/>
        <family val="2"/>
      </rPr>
      <t xml:space="preserve"> zeitnahe, geprüfte Bilanzen (letzte 3 Jahre) nebst Prüfungsberichten bzw. Vermögensstatus, Gesellschaftsvertrag mit evtl. Nachträgen, aktueller Handelsregisterauszug oder anderer Nachweis über die Vertretungsberechtigung, soweit diese Unterlagen der WIBank noch nicht vorliegen</t>
    </r>
  </si>
  <si>
    <t>Energieausweis oder vorläufig Wärmeschutznachweis</t>
  </si>
  <si>
    <r>
      <rPr>
        <u/>
        <sz val="9"/>
        <rFont val="Arial"/>
        <family val="2"/>
      </rPr>
      <t>Bei Unternehmen und Beantragung von KfW-Mitteln:</t>
    </r>
    <r>
      <rPr>
        <sz val="9"/>
        <rFont val="Arial"/>
        <family val="2"/>
      </rPr>
      <t xml:space="preserve"> aktueller Nachhaltigkeitsbericht</t>
    </r>
  </si>
  <si>
    <t>Energieausweis</t>
  </si>
  <si>
    <t xml:space="preserve">Falls der Nachhaltigkeitsbericht nach anerkannten Nachhaltigkeitsberichterstattungsstandards </t>
  </si>
  <si>
    <t xml:space="preserve">(Bürgschaftsrichtlinien) erfolgt. </t>
  </si>
  <si>
    <t>EH 55 - WG</t>
  </si>
  <si>
    <t>KFWG</t>
  </si>
  <si>
    <t>KFWG-Q</t>
  </si>
  <si>
    <t>Unterschrift aller Antragsteller gem. Ziffer 5 auf Seite 2</t>
  </si>
  <si>
    <t>Bauschein bzw. Baugenehmigung und bauaufsichtlich genehmigte Pläne soweit vorhanden, bzw. Eingangsbestätigung der Bauaufsichtsbehörde und Bestätigung des Entwurfsverfassers</t>
  </si>
  <si>
    <t>Gewerbeflächenberechnung (nach gif-Richtlinie MF-GIF 2023)</t>
  </si>
  <si>
    <t>10.1.12</t>
  </si>
  <si>
    <t>Finanzierungszuschuss</t>
  </si>
  <si>
    <t>Geringe Einkommen</t>
  </si>
  <si>
    <t>Mittlere Einkommen (ggf. inkl. GFB)</t>
  </si>
  <si>
    <t>Geringe Einkommen  (ggf. inkl. GFB)</t>
  </si>
  <si>
    <t xml:space="preserve">Abt. II  Nr. </t>
  </si>
  <si>
    <t>Recht:</t>
  </si>
  <si>
    <t xml:space="preserve">Abt. III  Nr. </t>
  </si>
  <si>
    <t>EUR</t>
  </si>
  <si>
    <t>Belastungen im Grundbuch:</t>
  </si>
  <si>
    <r>
      <t xml:space="preserve">Gebäudeherstellkosten (KG 300 + 400) - </t>
    </r>
    <r>
      <rPr>
        <sz val="8"/>
        <rFont val="Arial"/>
        <family val="2"/>
      </rPr>
      <t>ggf. gem. separater Anlage</t>
    </r>
  </si>
  <si>
    <t xml:space="preserve"> je m² *</t>
  </si>
  <si>
    <t>Mittelbereitstellung</t>
  </si>
  <si>
    <t xml:space="preserve">Sofern die aufgeführten Unterlagen nicht bei Antragstellung vorgelegt werden, wird dies zu Rückfragen führen und die </t>
  </si>
  <si>
    <r>
      <rPr>
        <b/>
        <sz val="9"/>
        <rFont val="Arial"/>
        <family val="2"/>
      </rPr>
      <t xml:space="preserve">Fehlt 
</t>
    </r>
    <r>
      <rPr>
        <b/>
        <sz val="7"/>
        <color theme="5" tint="-0.249977111117893"/>
        <rFont val="Arial"/>
        <family val="2"/>
      </rPr>
      <t>(Bitte unten begründen)</t>
    </r>
  </si>
  <si>
    <t xml:space="preserve">Bei Beantragung von KfW-Darlehen der Vordruck "Bestätigung zum Antrag - BzA" </t>
  </si>
  <si>
    <t>Muss-Unterlagen zum Bauvorhaben</t>
  </si>
  <si>
    <t>Wohn- und Nutzflächenberechnung; für die zu fördernden Wohnungen ist diese Berechnung nach der Wohnflächenverordnung mit prüfbaren Rechenansätzen zu erstellen. Hinweise erhalten Sie hier:</t>
  </si>
  <si>
    <t>Hinweise zur Berechnung der förderfähigen Wohnfläche gem. WoFlV.pdf</t>
  </si>
  <si>
    <t>14.</t>
  </si>
  <si>
    <t>Seite 1  von Seite 2</t>
  </si>
  <si>
    <t>Seite 2  von Seite 2</t>
  </si>
  <si>
    <t>Informationen zum Antragssteller</t>
  </si>
  <si>
    <r>
      <t>Rolle:</t>
    </r>
    <r>
      <rPr>
        <sz val="5"/>
        <rFont val="Arial"/>
        <family val="2"/>
      </rPr>
      <t xml:space="preserve"> bitte auswählen</t>
    </r>
  </si>
  <si>
    <t>Vorname</t>
  </si>
  <si>
    <t>Geb.Datum</t>
  </si>
  <si>
    <t>Straße, Hausnummer
PLZ,  Ort</t>
  </si>
  <si>
    <t xml:space="preserve">Bitte beachten Sie, dass weitere Nachweise für die Prüfung der Kreditwürdigkeit nötig sind. </t>
  </si>
  <si>
    <t>Bitte nutzen Sie dafür die Checkliste und reichen die entsprechenden Informationen direkt bei Antragstellung mit ein.</t>
  </si>
  <si>
    <t>BV-Nr.</t>
  </si>
  <si>
    <t>aktuelle Rate p.a. (€)</t>
  </si>
  <si>
    <t>6.4.1</t>
  </si>
  <si>
    <t>6.4.2</t>
  </si>
  <si>
    <t>6.4.3</t>
  </si>
  <si>
    <t>6.4.4</t>
  </si>
  <si>
    <t>6.4.5</t>
  </si>
  <si>
    <t>Zinsbindung bis TT.MM.JJJJ</t>
  </si>
  <si>
    <t>grundbuchliche Sicherung</t>
  </si>
  <si>
    <t xml:space="preserve">sonstige Sicherheit </t>
  </si>
  <si>
    <t>weitere Erläuterungen:</t>
  </si>
  <si>
    <t>ja</t>
  </si>
  <si>
    <t>nein</t>
  </si>
  <si>
    <t>Bitte beschreiben Sie hier, falls Veränderungen (z.B. Ablösung, Rückzahlung, etc. geplant sind)</t>
  </si>
  <si>
    <t>Hinweis: Bitte ergänzen Sie auf der Kosten- und Finanzierungsseite die weiterhin bestehenden Verbindlichkeiten (Restkapital, sofern diese direkt dem Neuantrag zuzuordnen sind). Bei Fragen wenden Sie sich an Ihren Sachbearbeiter.</t>
  </si>
  <si>
    <t>Baudarlehen "Geringe Einkommen"</t>
  </si>
  <si>
    <t xml:space="preserve">Baudarlehen "Mittlere Einkommen" </t>
  </si>
  <si>
    <r>
      <t xml:space="preserve">Zuschlag "Großer Frankfurter Bogen" </t>
    </r>
    <r>
      <rPr>
        <sz val="7"/>
        <rFont val="Arial"/>
        <family val="2"/>
      </rPr>
      <t>(hierauf wird kein Finanzierungszuschuss gewährt)</t>
    </r>
  </si>
  <si>
    <t>E-Mail-Adresse</t>
  </si>
  <si>
    <t>ab Programmjahr 06.2026</t>
  </si>
  <si>
    <t>Mietwohnungsbauförderung</t>
  </si>
  <si>
    <t>für Haushalte mit geringem o. mittlerem Einkommen</t>
  </si>
  <si>
    <t>Betrag in €</t>
  </si>
  <si>
    <t>Tilgungsfreie Zeit:</t>
  </si>
  <si>
    <t>private/natürliche Person(en)</t>
  </si>
  <si>
    <t>Bestandwohnungen</t>
  </si>
  <si>
    <t>GbR ohne Vertrag</t>
  </si>
  <si>
    <t>Neubauwohnungen</t>
  </si>
  <si>
    <t>GbR mit Vertrag</t>
  </si>
  <si>
    <t>Wohneigentümergemeinschaft</t>
  </si>
  <si>
    <t>geförderte Bestandwohnungen</t>
  </si>
  <si>
    <t>GmbH</t>
  </si>
  <si>
    <t>Neubauwohnungen über sep. Antrag gefördert</t>
  </si>
  <si>
    <t>GmbH &amp; Co.KG</t>
  </si>
  <si>
    <t>gGmbH</t>
  </si>
  <si>
    <t>Bestand</t>
  </si>
  <si>
    <t>AG</t>
  </si>
  <si>
    <t>Neubau</t>
  </si>
  <si>
    <t>SE</t>
  </si>
  <si>
    <t>OHG</t>
  </si>
  <si>
    <t>KG</t>
  </si>
  <si>
    <t>Neu</t>
  </si>
  <si>
    <t>KGaA</t>
  </si>
  <si>
    <t>e.V.</t>
  </si>
  <si>
    <t>Stiftung</t>
  </si>
  <si>
    <t>Genossenschaft</t>
  </si>
  <si>
    <t>Sonstige/nicht genannte: bitte Feld rechts ausfüllen</t>
  </si>
  <si>
    <t>gesetzl. Vertreter 1</t>
  </si>
  <si>
    <t>gesetzl. Vertreter 2</t>
  </si>
  <si>
    <t>gesetzl. Vertreter 3</t>
  </si>
  <si>
    <t>gesetzl. Vertreter 4</t>
  </si>
  <si>
    <t>gesetzl. Vertreter 5</t>
  </si>
  <si>
    <t>Geschäftsführung</t>
  </si>
  <si>
    <t>wirtschaftlich Berechtigter 1</t>
  </si>
  <si>
    <t>wirtschaftlich Berechtigter 2</t>
  </si>
  <si>
    <t>wirtschaftlich Berechtigter 3</t>
  </si>
  <si>
    <t>fiktiv wirtschaftlich Berechtigter 1</t>
  </si>
  <si>
    <t>fiktiv wirtschaftlich Berechtigter 2</t>
  </si>
  <si>
    <t>fiktiv wirtschaftlich Berechtigter 3</t>
  </si>
  <si>
    <t>9.2.4</t>
  </si>
  <si>
    <t>9.3.1</t>
  </si>
  <si>
    <t>9.3.2</t>
  </si>
  <si>
    <t>11.1</t>
  </si>
  <si>
    <t>Die Mittelbereitstellung erfolgte mit Schreiben vom:</t>
  </si>
  <si>
    <t>Die beabsichtigte Nettokaltmiete in €/m² Wohnfläche wurde angegeben mit:</t>
  </si>
  <si>
    <t>11.2</t>
  </si>
  <si>
    <t>für geringe Einkommen</t>
  </si>
  <si>
    <t>für mittlere Einkommen</t>
  </si>
  <si>
    <t>11.3</t>
  </si>
  <si>
    <t>11.4</t>
  </si>
  <si>
    <r>
      <t>vom 26.06.2026</t>
    </r>
    <r>
      <rPr>
        <sz val="8"/>
        <rFont val="Arial"/>
        <family val="2"/>
      </rPr>
      <t xml:space="preserve"> (StAnz. 29/2026 S. 627 ff.) erfolgt,</t>
    </r>
  </si>
  <si>
    <t>Bestätigung Architekt/in bzw. Entwurfsverfasser/in:</t>
  </si>
  <si>
    <t>Name, Vorname</t>
  </si>
  <si>
    <t>Firma</t>
  </si>
  <si>
    <t>an dem vorgesehenen Standort Nachfrage an Wohnraum für die Zielgruppen nach der Richtlinie besteht.</t>
  </si>
  <si>
    <t>der Antrag einschließlich Anlagen vollständig ist und die in der maßgeblichen Richtlinie enthaltenen Förderungsvoraussetzungen erfüllt sind.</t>
  </si>
  <si>
    <t xml:space="preserve">Förderbetrag Baudarlehen     </t>
  </si>
  <si>
    <t xml:space="preserve">A  "geringe Einkommen" </t>
  </si>
  <si>
    <t>B  "mittlere Einkommen"</t>
  </si>
  <si>
    <t xml:space="preserve">Finanzierungszuschuss       </t>
  </si>
  <si>
    <t>A "geringe Einkommen"</t>
  </si>
  <si>
    <t xml:space="preserve">Finanzierungszuschuss     </t>
  </si>
  <si>
    <t>Wohnungen aus weiterem Förderantrag</t>
  </si>
  <si>
    <t>laufende Zuschüsse (1. Jahresrate) aus:</t>
  </si>
  <si>
    <t>Sonstige Belastungen aus:</t>
  </si>
  <si>
    <t xml:space="preserve">* Bitte beachten Sie die Regelungen zum Mietansatz bei gefördertem Wohnraum: 
   Sofern die tatsächl. Wohnfläche mehr als 5m² über der förderfähigen Fläche liegt, ist die mtl. Miete auf diesen Höchstwert beschränkt
   und die Miete /m² ist entsprechend anzupassen. </t>
  </si>
  <si>
    <t>Wohn-fläche   m²</t>
  </si>
  <si>
    <t>Eigenmittel/Eigenleistungen</t>
  </si>
  <si>
    <t>Wohnungsnummer(n)
gem. beigefügten
Grundrissen, Raumbuch, 
Wfl-Berechnung</t>
  </si>
  <si>
    <t>nachrichtlich:</t>
  </si>
  <si>
    <t>9.4.1</t>
  </si>
  <si>
    <t>9.4.2</t>
  </si>
  <si>
    <t>S u m m e  der  Eigenmittel/-leistungen</t>
  </si>
  <si>
    <t>Detaillierte Kostenaufstellung nach DIN (als Ergänzung zu den Summenwerten aus 8. Aufstellung Gesamtkosten)</t>
  </si>
  <si>
    <t>weitere Erfassungen auf 'Gebäude-3a' möglich</t>
  </si>
  <si>
    <t>Wohnungen aus weiterem Förderantrag*</t>
  </si>
  <si>
    <t>Fördermittel aus diesem Antrag über WIBank</t>
  </si>
  <si>
    <t>Baudarlehen</t>
  </si>
  <si>
    <t>Bitte Kontrollkästen bei den gewünschten Finanzierungsbausteinen anklicken!</t>
  </si>
  <si>
    <t>Antragsteller/in ist/sind:</t>
  </si>
  <si>
    <t>(wird in der Expertenliste unter www.energie-effizienz-experten.de in den Kategorien für „Wohngebäude“ – Effizienzhaus geführt)</t>
  </si>
  <si>
    <t>*Hinweis: Bei Kombi-Anträgen (z.B. Mietwohnungsbau und Wohnen für Studenten/Auszubildende) hier nur Wohnungsanzahl und tatsächliche Fläche eingeben und entsprechende Daten in 'Kosten und Finanzierung' + 'Wirtschaftlichkeitsberechnung' ergänzen.</t>
  </si>
  <si>
    <t>Die Zuschussmittel wurden aus LuKIF zugeteilt:</t>
  </si>
  <si>
    <t>PLZ,</t>
  </si>
  <si>
    <t xml:space="preserve">PLZ, </t>
  </si>
  <si>
    <t>7.2</t>
  </si>
  <si>
    <r>
      <t xml:space="preserve">Hinweis: Sie möchten </t>
    </r>
    <r>
      <rPr>
        <u/>
        <sz val="9"/>
        <rFont val="Arial"/>
        <family val="2"/>
      </rPr>
      <t>geringere</t>
    </r>
    <r>
      <rPr>
        <sz val="9"/>
        <rFont val="Arial"/>
        <family val="2"/>
      </rPr>
      <t xml:space="preserve"> Förderbeträge für Ihre Finanzierung beantragen? Dann bitte im Formular auf Reiter 'Antrag' die Werte der Baudarlehen anpassen und die Gründe hier erläutern:</t>
    </r>
  </si>
  <si>
    <t>weitere Fördermittel</t>
  </si>
  <si>
    <r>
      <t xml:space="preserve">Bitte als </t>
    </r>
    <r>
      <rPr>
        <u/>
        <sz val="8"/>
        <rFont val="Arial"/>
        <family val="2"/>
      </rPr>
      <t>Anlage</t>
    </r>
    <r>
      <rPr>
        <sz val="8"/>
        <rFont val="Arial"/>
        <family val="2"/>
      </rPr>
      <t xml:space="preserve"> beifügen!</t>
    </r>
  </si>
  <si>
    <t>Seite 1  von Seite 9</t>
  </si>
  <si>
    <t>Seite 2 von Seite 9</t>
  </si>
  <si>
    <t xml:space="preserve"> Seite 3 von Seite 9</t>
  </si>
  <si>
    <t>Seite 3a  von Seite 9</t>
  </si>
  <si>
    <t>Seite 4  von Seite 9</t>
  </si>
  <si>
    <t>Seite 5 von Seite 9</t>
  </si>
  <si>
    <t>Seite 6 von Seite 9</t>
  </si>
  <si>
    <t>Seite 7 von Seite 9</t>
  </si>
  <si>
    <t>Seite 8 von Seite 9</t>
  </si>
  <si>
    <t>Seite 9  von Seite 9</t>
  </si>
  <si>
    <t>Anlage 1</t>
  </si>
  <si>
    <t>Link</t>
  </si>
  <si>
    <t>Sie sind bereits Bestandskunde 
bei der WIBANK?                           - ja</t>
  </si>
  <si>
    <t>Wohn- fläche
in m²</t>
  </si>
  <si>
    <t>Gesamt- wohn-
fläche 
in  m²</t>
  </si>
  <si>
    <t xml:space="preserve">Wohn- 
fläche
in m²
</t>
  </si>
  <si>
    <t>Bei endgültiger Antragstellung ist das Formular auszudrucken, anschließend sind die erforderlichen Original-Unterschriften (ggfs. mit Firmenstempel) vorzunehmen und der gesamte Antrag im Original (über die Wohnraumförderstelle) an die WIBank zu leiten.</t>
  </si>
  <si>
    <t>Bitte kreuzen Sie die Unterlagen je nach Status an bzw. erläutern Sie fehlende Unterlagen.
Legen Sie Checkliste unbedingt mit zum Antragpaket.
Klären Sie vorab mit Ihrer Wohnraumförderstelle, welche Unterlagen bei der Einreichung der Originalantragstellung mitzuliefern sind bzw. welche Sie ggf. auch direkt an die WIBank leiten können.</t>
  </si>
  <si>
    <r>
      <rPr>
        <b/>
        <u/>
        <sz val="8"/>
        <rFont val="Arial"/>
        <family val="2"/>
      </rPr>
      <t>Hinweis zur Bearbeitung des Förderantrags:</t>
    </r>
    <r>
      <rPr>
        <sz val="8"/>
        <rFont val="Arial"/>
        <family val="2"/>
      </rPr>
      <t xml:space="preserve">
Um die Bearbeitung zu erleichtern, gehen Sie bitte wie folgt vor:
1. Einstieg auf der Seite „Antrag“:
    Füllen Sie zunächst die Felder 1–3 auf dieser Seite aus.
2. Sachliche Angaben zum Vorhaben. Bearbeiten Sie anschließend nacheinander:
    - Antragsteller – Grundstück
    - Gebäude – 3 (3a)
    - Förderberechnung
3. Finanzierungsbausteine wählen:
    Wechseln Sie danach zurück auf die Seite „Antrag“ und wählen Sie Ihre Finanzierungsbausteine aus.
4. Kosten und Wirtschaftlichkeit erfassen. Im nächsten Schritt bearbeiten Sie:
    - Kosten und Finanzierung
    - Wirtschaftlichkeitsberechnung
5. Vollständigkeit vor Einreichung sicherstellen. Wenn alle Eingaben final sind,
    - ergänzen Sie bitte die Erklärungen,
    - prüfen Sie die Checkliste, ob alle Unterlagen für die endgültige Einreichung vorliegen.
6. Unterlagen für die Einreichung vorbereiten. Ist Ihr Paket final,
    - wandeln Sie die Arbeitsmappe bei Bedarf in ein PDF um und drucken dieses aus,
    - holen Sie die Originalunterschriften ein und leiten Sie den Antrag an Ihre zuständige Wohnraumförderstelle weiter.
      Ein direkter Druck aus der Arbeitsmappe ist ebenfalls möglich; achten Sie dabei bitte auf die Sortierreihenfolge der
      Ausdrucke.
7. Navigation im Formular:
    - Zwischen nahe beieinanderliegenden Eingabefeldern können Sie komfortabel mit der Tab-Taste springen.
    - Für weiter entfernte Abschnitte nutzen Sie bitte den Mausklick.</t>
    </r>
  </si>
  <si>
    <t>Als zusätzliche Anlage wird eine detaillierte Aufstellung beigefügt.</t>
  </si>
  <si>
    <t xml:space="preserve">Unterschrift Betreuungsunternehmen / Beauftragte(r) </t>
  </si>
  <si>
    <r>
      <rPr>
        <b/>
        <sz val="8"/>
        <rFont val="Arial"/>
        <family val="2"/>
      </rPr>
      <t>grundbuchlich</t>
    </r>
    <r>
      <rPr>
        <sz val="8"/>
        <rFont val="Arial"/>
        <family val="2"/>
      </rPr>
      <t xml:space="preserve"> zu sichern </t>
    </r>
  </si>
  <si>
    <t>Rang*</t>
  </si>
  <si>
    <t>* bitte voraussichtliche Rangstelle angeben</t>
  </si>
  <si>
    <t>Antragsvordruck: Stand 21.10.2026</t>
  </si>
  <si>
    <t>ja, bitte angeben:</t>
  </si>
  <si>
    <t xml:space="preserve">ja, bitte Bericht anhängen und Folgendes angeben: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</si>
</sst>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0.00\ &quot;€&quot;_-;\-* #,##0.00\ &quot;€&quot;_-;_-* &quot;-&quot;??\ &quot;€&quot;_-;_-@_-"/>
    <numFmt numFmtId="43" formatCode="_-* #,##0.00_-;\-* #,##0.00_-;_-* &quot;-&quot;??_-;_-@_-"/>
    <numFmt numFmtId="164" formatCode="#,##0.00\ \ \ "/>
    <numFmt numFmtId="165" formatCode="#,##0.0000"/>
    <numFmt numFmtId="166" formatCode="#,##0.00\ \ \ \ \ \ \ \ "/>
    <numFmt numFmtId="167" formatCode="#,##0.00\ "/>
    <numFmt numFmtId="168" formatCode="#,##0.00\ &quot;€&quot;"/>
    <numFmt numFmtId="169" formatCode="#,##0.00\ &quot;%&quot;"/>
    <numFmt numFmtId="170" formatCode="#,##0.00\ \ &quot;€&quot;"/>
    <numFmt numFmtId="171" formatCode="#,##0.00\ \ &quot;€&quot;\ \ "/>
    <numFmt numFmtId="172" formatCode="\ &quot;von&quot;\ \ #,##0.00\ &quot;v. H. &quot;"/>
    <numFmt numFmtId="173" formatCode="0.0000"/>
    <numFmt numFmtId="174" formatCode="#,##0.00\ &quot;€/m²&quot;"/>
    <numFmt numFmtId="175" formatCode="&quot;ausgedruckt am&quot;\ dd/mm/yyyy"/>
    <numFmt numFmtId="176" formatCode="#,##0.00\ &quot;m²&quot;"/>
    <numFmt numFmtId="177" formatCode="0\ \ &quot;Prozent&quot;"/>
    <numFmt numFmtId="178" formatCode="0\ "/>
    <numFmt numFmtId="179" formatCode="#,##0.00\ &quot;€&quot;;[Red]\-\ #,##0.00\ &quot;€&quot;"/>
    <numFmt numFmtId="180" formatCode="#,##0.00\ &quot;m² WF&quot;"/>
    <numFmt numFmtId="181" formatCode="0\ &quot;WE&quot;"/>
    <numFmt numFmtId="182" formatCode="&quot;(&quot;0\ &quot;Stück)&quot;"/>
    <numFmt numFmtId="183" formatCode="#,##0.00\ &quot;€/WE                 (max. 45.000,00 €/Aufzug)&quot;"/>
    <numFmt numFmtId="184" formatCode="_-* #,##0.00\ [$€-407]_-;\-* #,##0.00\ [$€-407]_-;_-* &quot;-&quot;??\ [$€-407]_-;_-@_-"/>
    <numFmt numFmtId="185" formatCode="#,##0.00_ ;\-#,##0.00\ "/>
    <numFmt numFmtId="186" formatCode="0\ &quot;Jahre&quot;"/>
    <numFmt numFmtId="187" formatCode="&quot;entspricht&quot;\ \ \ #,##0.00\ &quot;% der Gesamtkosten, siehe 8.11&quot;"/>
  </numFmts>
  <fonts count="72">
    <font>
      <sz val="10"/>
      <name val="Arial"/>
    </font>
    <font>
      <sz val="11"/>
      <color theme="1"/>
      <name val="Calibri"/>
      <family val="2"/>
      <scheme val="minor"/>
    </font>
    <font>
      <sz val="11"/>
      <color theme="1"/>
      <name val="Calibri"/>
      <family val="2"/>
      <scheme val="minor"/>
    </font>
    <font>
      <sz val="10"/>
      <name val="Arial"/>
      <family val="2"/>
    </font>
    <font>
      <sz val="8"/>
      <name val="Times New Roman"/>
      <family val="1"/>
    </font>
    <font>
      <b/>
      <sz val="8"/>
      <name val="Times New Roman"/>
      <family val="1"/>
    </font>
    <font>
      <sz val="9"/>
      <name val="Arial"/>
      <family val="2"/>
    </font>
    <font>
      <sz val="8"/>
      <name val="Arial"/>
      <family val="2"/>
    </font>
    <font>
      <b/>
      <vertAlign val="superscript"/>
      <sz val="8"/>
      <name val="Times New Roman"/>
      <family val="1"/>
    </font>
    <font>
      <b/>
      <sz val="8"/>
      <name val="Arial"/>
      <family val="2"/>
    </font>
    <font>
      <sz val="8"/>
      <name val="Arial"/>
      <family val="2"/>
    </font>
    <font>
      <sz val="9"/>
      <name val="Arial"/>
      <family val="2"/>
    </font>
    <font>
      <sz val="10"/>
      <name val="Arial"/>
      <family val="2"/>
    </font>
    <font>
      <sz val="6"/>
      <name val="Arial"/>
      <family val="2"/>
    </font>
    <font>
      <b/>
      <sz val="9"/>
      <name val="Arial"/>
      <family val="2"/>
    </font>
    <font>
      <sz val="7"/>
      <name val="Arial"/>
      <family val="2"/>
    </font>
    <font>
      <b/>
      <sz val="12"/>
      <name val="Arial"/>
      <family val="2"/>
    </font>
    <font>
      <b/>
      <sz val="10"/>
      <name val="Arial"/>
      <family val="2"/>
    </font>
    <font>
      <sz val="11"/>
      <name val="Arial"/>
      <family val="2"/>
    </font>
    <font>
      <sz val="6"/>
      <name val="Times New Roman"/>
      <family val="1"/>
    </font>
    <font>
      <b/>
      <sz val="16"/>
      <name val="Arial"/>
      <family val="2"/>
    </font>
    <font>
      <sz val="8"/>
      <name val="Calibri"/>
      <family val="2"/>
    </font>
    <font>
      <b/>
      <u/>
      <sz val="8"/>
      <name val="Arial"/>
      <family val="2"/>
    </font>
    <font>
      <b/>
      <strike/>
      <sz val="9"/>
      <name val="Arial"/>
      <family val="2"/>
    </font>
    <font>
      <strike/>
      <sz val="8"/>
      <name val="Arial"/>
      <family val="2"/>
    </font>
    <font>
      <strike/>
      <sz val="9"/>
      <name val="Arial"/>
      <family val="2"/>
    </font>
    <font>
      <b/>
      <sz val="14"/>
      <name val="Arial"/>
      <family val="2"/>
    </font>
    <font>
      <sz val="10"/>
      <color theme="1"/>
      <name val="Arial"/>
      <family val="2"/>
    </font>
    <font>
      <b/>
      <sz val="8"/>
      <color rgb="FFFF0000"/>
      <name val="Arial"/>
      <family val="2"/>
    </font>
    <font>
      <sz val="8"/>
      <color rgb="FF000000"/>
      <name val="Arial"/>
      <family val="2"/>
    </font>
    <font>
      <sz val="8"/>
      <color theme="1"/>
      <name val="Arial"/>
      <family val="2"/>
    </font>
    <font>
      <sz val="9"/>
      <color theme="1"/>
      <name val="Arial"/>
      <family val="2"/>
    </font>
    <font>
      <sz val="9"/>
      <color rgb="FFFF0000"/>
      <name val="Arial"/>
      <family val="2"/>
    </font>
    <font>
      <b/>
      <sz val="8"/>
      <color theme="1"/>
      <name val="Arial"/>
      <family val="2"/>
    </font>
    <font>
      <b/>
      <sz val="8"/>
      <color rgb="FF000000"/>
      <name val="Arial"/>
      <family val="2"/>
    </font>
    <font>
      <b/>
      <sz val="9"/>
      <color rgb="FFFF0000"/>
      <name val="Arial"/>
      <family val="2"/>
    </font>
    <font>
      <sz val="8"/>
      <color rgb="FF000000"/>
      <name val="Segoe UI"/>
      <family val="2"/>
    </font>
    <font>
      <sz val="8"/>
      <color rgb="FF000000"/>
      <name val="Tahoma"/>
      <family val="2"/>
    </font>
    <font>
      <sz val="8"/>
      <color rgb="FFFF0000"/>
      <name val="Arial"/>
      <family val="2"/>
    </font>
    <font>
      <strike/>
      <sz val="8"/>
      <color rgb="FFFF0000"/>
      <name val="Arial"/>
      <family val="2"/>
    </font>
    <font>
      <b/>
      <u/>
      <sz val="12"/>
      <name val="Arial"/>
      <family val="2"/>
    </font>
    <font>
      <b/>
      <sz val="10"/>
      <color rgb="FFFF0000"/>
      <name val="Arial"/>
      <family val="2"/>
    </font>
    <font>
      <b/>
      <sz val="11"/>
      <color rgb="FFFF0000"/>
      <name val="Arial"/>
      <family val="2"/>
    </font>
    <font>
      <u/>
      <sz val="9"/>
      <name val="Arial"/>
      <family val="2"/>
    </font>
    <font>
      <u/>
      <sz val="10"/>
      <name val="Arial"/>
      <family val="2"/>
    </font>
    <font>
      <b/>
      <sz val="7"/>
      <color theme="5" tint="-0.249977111117893"/>
      <name val="Arial"/>
      <family val="2"/>
    </font>
    <font>
      <b/>
      <sz val="10"/>
      <color theme="5" tint="-0.249977111117893"/>
      <name val="Arial"/>
      <family val="2"/>
    </font>
    <font>
      <i/>
      <sz val="8"/>
      <name val="Arial"/>
      <family val="2"/>
    </font>
    <font>
      <b/>
      <sz val="11"/>
      <name val="Arial"/>
      <family val="2"/>
    </font>
    <font>
      <b/>
      <u/>
      <sz val="10"/>
      <color rgb="FFFF0000"/>
      <name val="Arial"/>
      <family val="2"/>
    </font>
    <font>
      <sz val="7"/>
      <color rgb="FFFF0000"/>
      <name val="Arial"/>
      <family val="2"/>
    </font>
    <font>
      <sz val="10"/>
      <color rgb="FFFF0000"/>
      <name val="Arial"/>
      <family val="2"/>
    </font>
    <font>
      <b/>
      <u/>
      <sz val="10"/>
      <name val="Arial"/>
      <family val="2"/>
    </font>
    <font>
      <sz val="13"/>
      <name val="Arial"/>
      <family val="2"/>
    </font>
    <font>
      <sz val="9"/>
      <color rgb="FF000000"/>
      <name val="Arial"/>
      <family val="2"/>
    </font>
    <font>
      <sz val="10"/>
      <name val="Arial"/>
      <family val="2"/>
    </font>
    <font>
      <u/>
      <sz val="11"/>
      <color theme="10"/>
      <name val="Calibri"/>
      <family val="2"/>
      <scheme val="minor"/>
    </font>
    <font>
      <u/>
      <sz val="9"/>
      <color theme="10"/>
      <name val="Arial"/>
      <family val="2"/>
    </font>
    <font>
      <sz val="5"/>
      <name val="Arial"/>
      <family val="2"/>
    </font>
    <font>
      <b/>
      <sz val="8"/>
      <color rgb="FFFFC000"/>
      <name val="Arial"/>
      <family val="2"/>
    </font>
    <font>
      <b/>
      <sz val="9"/>
      <color theme="1"/>
      <name val="Calibri"/>
      <family val="2"/>
      <scheme val="minor"/>
    </font>
    <font>
      <b/>
      <u/>
      <sz val="9"/>
      <name val="Arial"/>
      <family val="2"/>
    </font>
    <font>
      <u/>
      <sz val="8"/>
      <name val="Times New Roman"/>
      <family val="1"/>
    </font>
    <font>
      <u/>
      <sz val="8"/>
      <name val="Arial"/>
      <family val="2"/>
    </font>
    <font>
      <b/>
      <sz val="7"/>
      <color rgb="FFFFC000"/>
      <name val="Arial"/>
      <family val="2"/>
    </font>
    <font>
      <b/>
      <sz val="9"/>
      <color theme="9" tint="-0.249977111117893"/>
      <name val="Arial"/>
      <family val="2"/>
    </font>
    <font>
      <sz val="8"/>
      <color indexed="81"/>
      <name val="Arial"/>
      <family val="2"/>
    </font>
    <font>
      <b/>
      <sz val="8"/>
      <color indexed="81"/>
      <name val="Arial"/>
      <family val="2"/>
    </font>
    <font>
      <u/>
      <sz val="10"/>
      <color theme="10"/>
      <name val="Arial"/>
      <family val="2"/>
    </font>
    <font>
      <b/>
      <i/>
      <sz val="8"/>
      <name val="Arial"/>
      <family val="2"/>
    </font>
    <font>
      <b/>
      <sz val="8"/>
      <color theme="9" tint="-0.249977111117893"/>
      <name val="Arial"/>
      <family val="2"/>
    </font>
    <font>
      <b/>
      <sz val="9"/>
      <color rgb="FFFFC000"/>
      <name val="Arial"/>
      <family val="2"/>
    </font>
  </fonts>
  <fills count="28">
    <fill>
      <patternFill patternType="none"/>
    </fill>
    <fill>
      <patternFill patternType="gray125"/>
    </fill>
    <fill>
      <patternFill patternType="solid">
        <fgColor indexed="9"/>
        <bgColor indexed="64"/>
      </patternFill>
    </fill>
    <fill>
      <patternFill patternType="lightGray">
        <fgColor indexed="22"/>
        <bgColor indexed="9"/>
      </patternFill>
    </fill>
    <fill>
      <patternFill patternType="lightGray">
        <fgColor indexed="9"/>
        <bgColor indexed="9"/>
      </patternFill>
    </fill>
    <fill>
      <patternFill patternType="lightGray">
        <fgColor indexed="9"/>
        <bgColor indexed="43"/>
      </patternFill>
    </fill>
    <fill>
      <patternFill patternType="lightGray">
        <fgColor indexed="22"/>
      </patternFill>
    </fill>
    <fill>
      <patternFill patternType="solid">
        <fgColor theme="0"/>
        <bgColor indexed="64"/>
      </patternFill>
    </fill>
    <fill>
      <patternFill patternType="lightGray">
        <fgColor indexed="9"/>
        <bgColor theme="0"/>
      </patternFill>
    </fill>
    <fill>
      <patternFill patternType="solid">
        <fgColor theme="0"/>
        <bgColor indexed="22"/>
      </patternFill>
    </fill>
    <fill>
      <patternFill patternType="solid">
        <fgColor indexed="9"/>
        <bgColor theme="0"/>
      </patternFill>
    </fill>
    <fill>
      <patternFill patternType="lightGray">
        <fgColor indexed="22"/>
        <bgColor theme="0"/>
      </patternFill>
    </fill>
    <fill>
      <patternFill patternType="solid">
        <fgColor rgb="FFFFFF00"/>
        <bgColor indexed="64"/>
      </patternFill>
    </fill>
    <fill>
      <patternFill patternType="solid">
        <fgColor theme="6" tint="0.79998168889431442"/>
        <bgColor indexed="64"/>
      </patternFill>
    </fill>
    <fill>
      <patternFill patternType="lightGray">
        <fgColor indexed="9"/>
        <bgColor theme="6" tint="0.79998168889431442"/>
      </patternFill>
    </fill>
    <fill>
      <patternFill patternType="solid">
        <fgColor theme="3" tint="0.79995117038483843"/>
        <bgColor theme="0"/>
      </patternFill>
    </fill>
    <fill>
      <patternFill patternType="solid">
        <fgColor theme="0"/>
        <bgColor theme="0"/>
      </patternFill>
    </fill>
    <fill>
      <patternFill patternType="solid">
        <fgColor theme="3" tint="0.79998168889431442"/>
        <bgColor indexed="64"/>
      </patternFill>
    </fill>
    <fill>
      <patternFill patternType="lightGray">
        <fgColor theme="0"/>
        <bgColor theme="0"/>
      </patternFill>
    </fill>
    <fill>
      <patternFill patternType="lightGray">
        <fgColor theme="0"/>
        <bgColor theme="6" tint="0.79998168889431442"/>
      </patternFill>
    </fill>
    <fill>
      <patternFill patternType="solid">
        <fgColor theme="0" tint="-4.9989318521683403E-2"/>
        <bgColor theme="0" tint="-0.14996795556505021"/>
      </patternFill>
    </fill>
    <fill>
      <patternFill patternType="solid">
        <fgColor rgb="FFD9D9D9"/>
        <bgColor indexed="64"/>
      </patternFill>
    </fill>
    <fill>
      <patternFill patternType="lightGray">
        <fgColor theme="0" tint="-0.24994659260841701"/>
        <bgColor indexed="65"/>
      </patternFill>
    </fill>
    <fill>
      <patternFill patternType="solid">
        <fgColor rgb="FFFFFFFF"/>
        <bgColor rgb="FF000000"/>
      </patternFill>
    </fill>
    <fill>
      <patternFill patternType="lightGray">
        <fgColor rgb="FFC0C0C0"/>
        <bgColor rgb="FFFFFFFF"/>
      </patternFill>
    </fill>
    <fill>
      <patternFill patternType="solid">
        <fgColor theme="0" tint="-4.9989318521683403E-2"/>
        <bgColor indexed="64"/>
      </patternFill>
    </fill>
    <fill>
      <patternFill patternType="solid">
        <fgColor theme="9" tint="0.59999389629810485"/>
        <bgColor indexed="22"/>
      </patternFill>
    </fill>
    <fill>
      <patternFill patternType="solid">
        <fgColor theme="9" tint="0.59999389629810485"/>
        <bgColor indexed="64"/>
      </patternFill>
    </fill>
  </fills>
  <borders count="68">
    <border>
      <left/>
      <right/>
      <top/>
      <bottom/>
      <diagonal/>
    </border>
    <border>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ck">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thin">
        <color indexed="64"/>
      </top>
      <bottom/>
      <diagonal/>
    </border>
    <border>
      <left style="thick">
        <color indexed="64"/>
      </left>
      <right/>
      <top/>
      <bottom/>
      <diagonal/>
    </border>
    <border>
      <left/>
      <right/>
      <top/>
      <bottom style="medium">
        <color indexed="64"/>
      </bottom>
      <diagonal/>
    </border>
    <border>
      <left/>
      <right/>
      <top style="thin">
        <color indexed="64"/>
      </top>
      <bottom style="medium">
        <color indexed="64"/>
      </bottom>
      <diagonal/>
    </border>
    <border>
      <left/>
      <right/>
      <top/>
      <bottom style="thin">
        <color indexed="8"/>
      </bottom>
      <diagonal/>
    </border>
    <border>
      <left style="thin">
        <color indexed="64"/>
      </left>
      <right style="thin">
        <color indexed="64"/>
      </right>
      <top/>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bottom style="thin">
        <color auto="1"/>
      </bottom>
      <diagonal/>
    </border>
    <border>
      <left/>
      <right style="thin">
        <color indexed="64"/>
      </right>
      <top/>
      <bottom style="thin">
        <color auto="1"/>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8">
    <xf numFmtId="0" fontId="0" fillId="0" borderId="0"/>
    <xf numFmtId="0" fontId="27" fillId="0" borderId="0"/>
    <xf numFmtId="0" fontId="12" fillId="0" borderId="0"/>
    <xf numFmtId="0" fontId="6" fillId="0" borderId="0"/>
    <xf numFmtId="0" fontId="6" fillId="0" borderId="0"/>
    <xf numFmtId="0" fontId="3" fillId="0" borderId="0"/>
    <xf numFmtId="0" fontId="3" fillId="0" borderId="0"/>
    <xf numFmtId="0" fontId="3" fillId="0" borderId="0"/>
    <xf numFmtId="43" fontId="55" fillId="0" borderId="0" applyFont="0" applyFill="0" applyBorder="0" applyAlignment="0" applyProtection="0"/>
    <xf numFmtId="0" fontId="2" fillId="0" borderId="0"/>
    <xf numFmtId="0" fontId="3" fillId="0" borderId="0"/>
    <xf numFmtId="0" fontId="56" fillId="0" borderId="0" applyNumberForma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0" fontId="6" fillId="0" borderId="0"/>
    <xf numFmtId="0" fontId="68" fillId="0" borderId="0" applyNumberFormat="0" applyFill="0" applyBorder="0" applyAlignment="0" applyProtection="0"/>
  </cellStyleXfs>
  <cellXfs count="1246">
    <xf numFmtId="0" fontId="0" fillId="0" borderId="0" xfId="0"/>
    <xf numFmtId="0" fontId="4" fillId="0" borderId="0" xfId="0" applyFont="1"/>
    <xf numFmtId="0" fontId="6" fillId="0" borderId="0" xfId="4"/>
    <xf numFmtId="0" fontId="6" fillId="0" borderId="0" xfId="4" applyAlignment="1">
      <alignment vertical="center"/>
    </xf>
    <xf numFmtId="0" fontId="4" fillId="0" borderId="0" xfId="4" applyFont="1"/>
    <xf numFmtId="0" fontId="4" fillId="2" borderId="0" xfId="0" applyFont="1" applyFill="1"/>
    <xf numFmtId="0" fontId="7" fillId="0" borderId="0" xfId="4" applyFont="1"/>
    <xf numFmtId="0" fontId="6" fillId="0" borderId="0" xfId="4" applyAlignment="1">
      <alignment horizontal="left"/>
    </xf>
    <xf numFmtId="0" fontId="6" fillId="0" borderId="0" xfId="4" applyAlignment="1">
      <alignment horizontal="center"/>
    </xf>
    <xf numFmtId="0" fontId="4" fillId="2" borderId="0" xfId="0" applyFont="1" applyFill="1" applyProtection="1">
      <protection hidden="1"/>
    </xf>
    <xf numFmtId="2" fontId="6" fillId="0" borderId="0" xfId="4" applyNumberFormat="1" applyAlignment="1">
      <alignment horizontal="center"/>
    </xf>
    <xf numFmtId="0" fontId="6" fillId="0" borderId="0" xfId="3"/>
    <xf numFmtId="0" fontId="10" fillId="2" borderId="0" xfId="0" applyFont="1" applyFill="1" applyProtection="1">
      <protection hidden="1"/>
    </xf>
    <xf numFmtId="0" fontId="10" fillId="2" borderId="0" xfId="0" applyFont="1" applyFill="1" applyAlignment="1" applyProtection="1">
      <alignment vertical="center"/>
      <protection hidden="1"/>
    </xf>
    <xf numFmtId="0" fontId="9" fillId="2" borderId="0" xfId="0" applyFont="1" applyFill="1" applyProtection="1">
      <protection hidden="1"/>
    </xf>
    <xf numFmtId="16" fontId="10" fillId="2" borderId="0" xfId="0" applyNumberFormat="1" applyFont="1" applyFill="1" applyProtection="1">
      <protection hidden="1"/>
    </xf>
    <xf numFmtId="0" fontId="10" fillId="0" borderId="0" xfId="0" applyFont="1"/>
    <xf numFmtId="0" fontId="9" fillId="2" borderId="0" xfId="6" applyFont="1" applyFill="1" applyProtection="1">
      <protection hidden="1"/>
    </xf>
    <xf numFmtId="49" fontId="9" fillId="2" borderId="0" xfId="6" applyNumberFormat="1" applyFont="1" applyFill="1" applyProtection="1">
      <protection hidden="1"/>
    </xf>
    <xf numFmtId="0" fontId="10" fillId="2" borderId="0" xfId="6" applyFont="1" applyFill="1" applyProtection="1">
      <protection hidden="1"/>
    </xf>
    <xf numFmtId="0" fontId="10" fillId="2" borderId="2" xfId="4" applyFont="1" applyFill="1" applyBorder="1" applyProtection="1">
      <protection hidden="1"/>
    </xf>
    <xf numFmtId="0" fontId="10" fillId="2" borderId="0" xfId="4" applyFont="1" applyFill="1" applyProtection="1">
      <protection hidden="1"/>
    </xf>
    <xf numFmtId="0" fontId="10" fillId="2" borderId="1" xfId="4" applyFont="1" applyFill="1" applyBorder="1" applyProtection="1">
      <protection hidden="1"/>
    </xf>
    <xf numFmtId="0" fontId="9" fillId="2" borderId="0" xfId="4" applyFont="1" applyFill="1" applyProtection="1">
      <protection hidden="1"/>
    </xf>
    <xf numFmtId="0" fontId="11" fillId="0" borderId="0" xfId="4" applyFont="1"/>
    <xf numFmtId="0" fontId="10" fillId="2" borderId="3" xfId="4" applyFont="1" applyFill="1" applyBorder="1" applyProtection="1">
      <protection hidden="1"/>
    </xf>
    <xf numFmtId="49" fontId="9" fillId="2" borderId="0" xfId="4" applyNumberFormat="1" applyFont="1" applyFill="1" applyAlignment="1" applyProtection="1">
      <alignment horizontal="left" vertical="center"/>
      <protection hidden="1"/>
    </xf>
    <xf numFmtId="0" fontId="9" fillId="2" borderId="0" xfId="4" applyFont="1" applyFill="1" applyAlignment="1" applyProtection="1">
      <alignment vertical="center"/>
      <protection hidden="1"/>
    </xf>
    <xf numFmtId="0" fontId="10" fillId="2" borderId="0" xfId="4" applyFont="1" applyFill="1" applyAlignment="1" applyProtection="1">
      <alignment vertical="center"/>
      <protection hidden="1"/>
    </xf>
    <xf numFmtId="0" fontId="10" fillId="2" borderId="4" xfId="4" applyFont="1" applyFill="1" applyBorder="1" applyProtection="1">
      <protection hidden="1"/>
    </xf>
    <xf numFmtId="0" fontId="11" fillId="2" borderId="0" xfId="4" applyFont="1" applyFill="1" applyProtection="1">
      <protection hidden="1"/>
    </xf>
    <xf numFmtId="0" fontId="10" fillId="4" borderId="0" xfId="4" applyFont="1" applyFill="1" applyAlignment="1" applyProtection="1">
      <alignment horizontal="center" vertical="center"/>
      <protection hidden="1"/>
    </xf>
    <xf numFmtId="1" fontId="10" fillId="2" borderId="0" xfId="4" applyNumberFormat="1" applyFont="1" applyFill="1" applyAlignment="1" applyProtection="1">
      <alignment horizontal="center" vertical="center"/>
      <protection hidden="1"/>
    </xf>
    <xf numFmtId="4" fontId="10" fillId="2" borderId="0" xfId="4" applyNumberFormat="1" applyFont="1" applyFill="1" applyAlignment="1" applyProtection="1">
      <alignment horizontal="center" vertical="center"/>
      <protection hidden="1"/>
    </xf>
    <xf numFmtId="4" fontId="10" fillId="4" borderId="0" xfId="4" applyNumberFormat="1" applyFont="1" applyFill="1" applyAlignment="1" applyProtection="1">
      <alignment horizontal="center" vertical="center"/>
      <protection hidden="1"/>
    </xf>
    <xf numFmtId="0" fontId="10" fillId="2" borderId="0" xfId="4" applyFont="1" applyFill="1" applyAlignment="1" applyProtection="1">
      <alignment horizontal="center" vertical="center"/>
      <protection hidden="1"/>
    </xf>
    <xf numFmtId="0" fontId="11" fillId="2" borderId="0" xfId="4" applyFont="1" applyFill="1" applyAlignment="1" applyProtection="1">
      <alignment horizontal="center" vertical="center"/>
      <protection hidden="1"/>
    </xf>
    <xf numFmtId="2" fontId="15" fillId="2" borderId="0" xfId="4" applyNumberFormat="1" applyFont="1" applyFill="1" applyAlignment="1" applyProtection="1">
      <alignment horizontal="center" vertical="center"/>
      <protection hidden="1"/>
    </xf>
    <xf numFmtId="49" fontId="10" fillId="2" borderId="0" xfId="4" applyNumberFormat="1" applyFont="1" applyFill="1" applyAlignment="1" applyProtection="1">
      <alignment vertical="center" wrapText="1"/>
      <protection hidden="1"/>
    </xf>
    <xf numFmtId="49" fontId="10" fillId="2" borderId="0" xfId="4" applyNumberFormat="1" applyFont="1" applyFill="1" applyAlignment="1" applyProtection="1">
      <alignment vertical="center"/>
      <protection hidden="1"/>
    </xf>
    <xf numFmtId="2" fontId="10" fillId="2" borderId="0" xfId="4" applyNumberFormat="1" applyFont="1" applyFill="1" applyAlignment="1" applyProtection="1">
      <alignment vertical="center"/>
      <protection hidden="1"/>
    </xf>
    <xf numFmtId="4" fontId="11" fillId="2" borderId="0" xfId="4" applyNumberFormat="1" applyFont="1" applyFill="1" applyAlignment="1" applyProtection="1">
      <alignment horizontal="center" vertical="center" wrapText="1"/>
      <protection hidden="1"/>
    </xf>
    <xf numFmtId="0" fontId="10" fillId="2" borderId="8" xfId="4" applyFont="1" applyFill="1" applyBorder="1" applyAlignment="1" applyProtection="1">
      <alignment vertical="center"/>
      <protection hidden="1"/>
    </xf>
    <xf numFmtId="165" fontId="10" fillId="2" borderId="0" xfId="4" applyNumberFormat="1" applyFont="1" applyFill="1" applyAlignment="1" applyProtection="1">
      <alignment horizontal="center" vertical="center"/>
      <protection hidden="1"/>
    </xf>
    <xf numFmtId="0" fontId="10" fillId="2" borderId="2" xfId="4" applyFont="1" applyFill="1" applyBorder="1" applyAlignment="1" applyProtection="1">
      <alignment vertical="center"/>
      <protection hidden="1"/>
    </xf>
    <xf numFmtId="0" fontId="11" fillId="2" borderId="0" xfId="4" applyFont="1" applyFill="1"/>
    <xf numFmtId="49" fontId="10" fillId="2" borderId="0" xfId="4" applyNumberFormat="1" applyFont="1" applyFill="1" applyAlignment="1" applyProtection="1">
      <alignment horizontal="center" vertical="center" wrapText="1"/>
      <protection hidden="1"/>
    </xf>
    <xf numFmtId="2" fontId="10" fillId="2" borderId="0" xfId="4" applyNumberFormat="1" applyFont="1" applyFill="1" applyAlignment="1" applyProtection="1">
      <alignment horizontal="center" vertical="center" wrapText="1"/>
      <protection hidden="1"/>
    </xf>
    <xf numFmtId="49" fontId="9" fillId="2" borderId="0" xfId="4" applyNumberFormat="1" applyFont="1" applyFill="1" applyAlignment="1" applyProtection="1">
      <alignment vertical="center"/>
      <protection hidden="1"/>
    </xf>
    <xf numFmtId="0" fontId="10" fillId="2" borderId="9" xfId="4" applyFont="1" applyFill="1" applyBorder="1" applyAlignment="1" applyProtection="1">
      <alignment vertical="center"/>
      <protection hidden="1"/>
    </xf>
    <xf numFmtId="0" fontId="10" fillId="2" borderId="3" xfId="4" applyFont="1" applyFill="1" applyBorder="1" applyAlignment="1" applyProtection="1">
      <alignment vertical="center"/>
      <protection hidden="1"/>
    </xf>
    <xf numFmtId="0" fontId="10" fillId="2" borderId="10" xfId="4" applyFont="1" applyFill="1" applyBorder="1" applyProtection="1">
      <protection hidden="1"/>
    </xf>
    <xf numFmtId="49" fontId="10" fillId="2" borderId="1" xfId="4" applyNumberFormat="1" applyFont="1" applyFill="1" applyBorder="1" applyProtection="1">
      <protection hidden="1"/>
    </xf>
    <xf numFmtId="0" fontId="10" fillId="2" borderId="12" xfId="4" applyFont="1" applyFill="1" applyBorder="1" applyProtection="1">
      <protection hidden="1"/>
    </xf>
    <xf numFmtId="0" fontId="10" fillId="2" borderId="8" xfId="4" applyFont="1" applyFill="1" applyBorder="1" applyProtection="1">
      <protection hidden="1"/>
    </xf>
    <xf numFmtId="0" fontId="10" fillId="2" borderId="9" xfId="4" applyFont="1" applyFill="1" applyBorder="1" applyProtection="1">
      <protection hidden="1"/>
    </xf>
    <xf numFmtId="0" fontId="10" fillId="2" borderId="14" xfId="4" applyFont="1" applyFill="1" applyBorder="1" applyProtection="1">
      <protection hidden="1"/>
    </xf>
    <xf numFmtId="49" fontId="10" fillId="2" borderId="0" xfId="4" applyNumberFormat="1" applyFont="1" applyFill="1" applyProtection="1">
      <protection hidden="1"/>
    </xf>
    <xf numFmtId="0" fontId="9" fillId="3" borderId="5" xfId="4" applyFont="1" applyFill="1" applyBorder="1" applyAlignment="1" applyProtection="1">
      <alignment horizontal="center" vertical="center"/>
      <protection locked="0"/>
    </xf>
    <xf numFmtId="0" fontId="10" fillId="2" borderId="0" xfId="4" applyFont="1" applyFill="1" applyAlignment="1" applyProtection="1">
      <alignment vertical="top"/>
      <protection hidden="1"/>
    </xf>
    <xf numFmtId="171" fontId="9" fillId="2" borderId="5" xfId="4" applyNumberFormat="1" applyFont="1" applyFill="1" applyBorder="1" applyAlignment="1" applyProtection="1">
      <alignment vertical="center"/>
      <protection hidden="1"/>
    </xf>
    <xf numFmtId="0" fontId="7" fillId="2" borderId="0" xfId="4" applyFont="1" applyFill="1"/>
    <xf numFmtId="0" fontId="7" fillId="2" borderId="0" xfId="4" applyFont="1" applyFill="1" applyProtection="1">
      <protection hidden="1"/>
    </xf>
    <xf numFmtId="0" fontId="6" fillId="0" borderId="0" xfId="4" applyProtection="1">
      <protection hidden="1"/>
    </xf>
    <xf numFmtId="0" fontId="9" fillId="2" borderId="5" xfId="6" applyFont="1" applyFill="1" applyBorder="1" applyAlignment="1" applyProtection="1">
      <alignment vertical="center"/>
      <protection hidden="1"/>
    </xf>
    <xf numFmtId="0" fontId="4" fillId="0" borderId="0" xfId="0" applyFont="1" applyAlignment="1">
      <alignment horizontal="left"/>
    </xf>
    <xf numFmtId="0" fontId="10" fillId="2" borderId="0" xfId="5" applyFont="1" applyFill="1" applyProtection="1">
      <protection hidden="1"/>
    </xf>
    <xf numFmtId="0" fontId="9"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7" fillId="2" borderId="0" xfId="0" applyFont="1" applyFill="1" applyProtection="1">
      <protection hidden="1"/>
    </xf>
    <xf numFmtId="171" fontId="9" fillId="2" borderId="5" xfId="4" applyNumberFormat="1" applyFont="1" applyFill="1" applyBorder="1" applyAlignment="1" applyProtection="1">
      <alignment horizontal="right" vertical="center"/>
      <protection hidden="1"/>
    </xf>
    <xf numFmtId="0" fontId="4" fillId="7" borderId="0" xfId="0" applyFont="1" applyFill="1"/>
    <xf numFmtId="49" fontId="7" fillId="2" borderId="0" xfId="4" applyNumberFormat="1" applyFont="1" applyFill="1" applyAlignment="1" applyProtection="1">
      <alignment horizontal="left"/>
      <protection hidden="1"/>
    </xf>
    <xf numFmtId="0" fontId="7" fillId="2" borderId="4" xfId="4" applyFont="1" applyFill="1" applyBorder="1" applyProtection="1">
      <protection hidden="1"/>
    </xf>
    <xf numFmtId="0" fontId="7" fillId="2" borderId="0" xfId="4" applyFont="1" applyFill="1" applyAlignment="1" applyProtection="1">
      <alignment vertical="top"/>
      <protection hidden="1"/>
    </xf>
    <xf numFmtId="172" fontId="9" fillId="2" borderId="0" xfId="4" applyNumberFormat="1" applyFont="1" applyFill="1" applyAlignment="1" applyProtection="1">
      <alignment horizontal="left"/>
      <protection hidden="1"/>
    </xf>
    <xf numFmtId="2" fontId="10" fillId="2" borderId="0" xfId="4" applyNumberFormat="1" applyFont="1" applyFill="1" applyProtection="1">
      <protection hidden="1"/>
    </xf>
    <xf numFmtId="171" fontId="10" fillId="2" borderId="0" xfId="4" applyNumberFormat="1" applyFont="1" applyFill="1" applyProtection="1">
      <protection hidden="1"/>
    </xf>
    <xf numFmtId="172" fontId="9" fillId="2" borderId="0" xfId="4" applyNumberFormat="1" applyFont="1" applyFill="1" applyAlignment="1" applyProtection="1">
      <alignment horizontal="center"/>
      <protection hidden="1"/>
    </xf>
    <xf numFmtId="0" fontId="9" fillId="7" borderId="0" xfId="6" applyFont="1" applyFill="1" applyProtection="1">
      <protection hidden="1"/>
    </xf>
    <xf numFmtId="0" fontId="7" fillId="2" borderId="0" xfId="6" applyFont="1" applyFill="1" applyProtection="1">
      <protection hidden="1"/>
    </xf>
    <xf numFmtId="0" fontId="7" fillId="7" borderId="0" xfId="6" applyFont="1" applyFill="1" applyAlignment="1" applyProtection="1">
      <alignment horizontal="center"/>
      <protection hidden="1"/>
    </xf>
    <xf numFmtId="0" fontId="10" fillId="2" borderId="0" xfId="4" applyFont="1" applyFill="1"/>
    <xf numFmtId="0" fontId="10" fillId="7" borderId="0" xfId="4" applyFont="1" applyFill="1" applyProtection="1">
      <protection hidden="1"/>
    </xf>
    <xf numFmtId="0" fontId="6" fillId="7" borderId="3" xfId="4" applyFill="1" applyBorder="1"/>
    <xf numFmtId="0" fontId="6" fillId="7" borderId="0" xfId="4" applyFill="1"/>
    <xf numFmtId="0" fontId="15" fillId="7" borderId="0" xfId="4" applyFont="1" applyFill="1" applyAlignment="1">
      <alignment horizontal="center"/>
    </xf>
    <xf numFmtId="4" fontId="6" fillId="7" borderId="0" xfId="4" applyNumberFormat="1" applyFill="1"/>
    <xf numFmtId="170" fontId="6" fillId="7" borderId="0" xfId="4" applyNumberFormat="1" applyFill="1"/>
    <xf numFmtId="4" fontId="14" fillId="7" borderId="0" xfId="4" applyNumberFormat="1" applyFont="1" applyFill="1" applyAlignment="1">
      <alignment vertical="center"/>
    </xf>
    <xf numFmtId="0" fontId="20" fillId="2" borderId="0" xfId="5" applyFont="1" applyFill="1" applyProtection="1">
      <protection hidden="1"/>
    </xf>
    <xf numFmtId="0" fontId="4" fillId="7" borderId="0" xfId="0" applyFont="1" applyFill="1" applyProtection="1">
      <protection hidden="1"/>
    </xf>
    <xf numFmtId="0" fontId="20" fillId="2" borderId="0" xfId="0" applyFont="1" applyFill="1" applyProtection="1">
      <protection hidden="1"/>
    </xf>
    <xf numFmtId="0" fontId="7" fillId="7" borderId="0" xfId="0" applyFont="1" applyFill="1" applyProtection="1">
      <protection hidden="1"/>
    </xf>
    <xf numFmtId="0" fontId="6" fillId="7" borderId="0" xfId="4" applyFill="1" applyProtection="1">
      <protection hidden="1"/>
    </xf>
    <xf numFmtId="0" fontId="14" fillId="7" borderId="0" xfId="4" applyFont="1" applyFill="1" applyProtection="1">
      <protection hidden="1"/>
    </xf>
    <xf numFmtId="0" fontId="7" fillId="7" borderId="0" xfId="4" applyFont="1" applyFill="1" applyAlignment="1" applyProtection="1">
      <alignment horizontal="left"/>
      <protection hidden="1"/>
    </xf>
    <xf numFmtId="4" fontId="10" fillId="7" borderId="0" xfId="4" applyNumberFormat="1" applyFont="1" applyFill="1" applyAlignment="1" applyProtection="1">
      <alignment horizontal="center" vertical="center" textRotation="90"/>
      <protection hidden="1"/>
    </xf>
    <xf numFmtId="0" fontId="11" fillId="7" borderId="0" xfId="4" applyFont="1" applyFill="1" applyProtection="1">
      <protection hidden="1"/>
    </xf>
    <xf numFmtId="4" fontId="10" fillId="8" borderId="0" xfId="4" applyNumberFormat="1" applyFont="1" applyFill="1" applyAlignment="1" applyProtection="1">
      <alignment horizontal="center" vertical="center"/>
      <protection hidden="1"/>
    </xf>
    <xf numFmtId="0" fontId="10" fillId="2" borderId="0" xfId="4" applyFont="1" applyFill="1" applyAlignment="1" applyProtection="1">
      <alignment horizontal="center"/>
      <protection hidden="1"/>
    </xf>
    <xf numFmtId="173" fontId="9" fillId="3" borderId="14" xfId="4" applyNumberFormat="1" applyFont="1" applyFill="1" applyBorder="1" applyAlignment="1" applyProtection="1">
      <alignment horizontal="center" vertical="center"/>
      <protection locked="0"/>
    </xf>
    <xf numFmtId="173" fontId="9" fillId="3" borderId="2" xfId="4" applyNumberFormat="1" applyFont="1" applyFill="1" applyBorder="1" applyAlignment="1" applyProtection="1">
      <alignment horizontal="center" vertical="center"/>
      <protection locked="0"/>
    </xf>
    <xf numFmtId="173" fontId="9" fillId="3" borderId="12" xfId="4" applyNumberFormat="1" applyFont="1" applyFill="1" applyBorder="1" applyAlignment="1" applyProtection="1">
      <alignment horizontal="center" vertical="center"/>
      <protection locked="0"/>
    </xf>
    <xf numFmtId="0" fontId="9" fillId="2" borderId="0" xfId="4" applyFont="1" applyFill="1" applyAlignment="1" applyProtection="1">
      <alignment horizontal="center"/>
      <protection hidden="1"/>
    </xf>
    <xf numFmtId="0" fontId="6" fillId="7" borderId="0" xfId="4" applyFill="1" applyAlignment="1" applyProtection="1">
      <alignment horizontal="center"/>
      <protection hidden="1"/>
    </xf>
    <xf numFmtId="0" fontId="15" fillId="2" borderId="0" xfId="0" applyFont="1" applyFill="1" applyProtection="1">
      <protection hidden="1"/>
    </xf>
    <xf numFmtId="0" fontId="7" fillId="2" borderId="0" xfId="4" applyFont="1" applyFill="1" applyAlignment="1" applyProtection="1">
      <alignment horizontal="left" vertical="center"/>
      <protection hidden="1"/>
    </xf>
    <xf numFmtId="0" fontId="7" fillId="7" borderId="0" xfId="1" applyFont="1" applyFill="1" applyProtection="1">
      <protection hidden="1"/>
    </xf>
    <xf numFmtId="0" fontId="27" fillId="7" borderId="0" xfId="1" applyFill="1" applyProtection="1">
      <protection hidden="1"/>
    </xf>
    <xf numFmtId="0" fontId="7" fillId="0" borderId="0" xfId="0" applyFont="1"/>
    <xf numFmtId="4" fontId="7" fillId="7" borderId="5" xfId="4" applyNumberFormat="1" applyFont="1" applyFill="1" applyBorder="1" applyProtection="1">
      <protection hidden="1"/>
    </xf>
    <xf numFmtId="1" fontId="10" fillId="7" borderId="0" xfId="4" applyNumberFormat="1" applyFont="1" applyFill="1" applyAlignment="1" applyProtection="1">
      <alignment horizontal="center" vertical="center"/>
      <protection hidden="1"/>
    </xf>
    <xf numFmtId="4" fontId="10" fillId="7" borderId="0" xfId="4" applyNumberFormat="1" applyFont="1" applyFill="1" applyAlignment="1" applyProtection="1">
      <alignment horizontal="center" vertical="center"/>
      <protection hidden="1"/>
    </xf>
    <xf numFmtId="0" fontId="6" fillId="7" borderId="0" xfId="3" applyFill="1"/>
    <xf numFmtId="0" fontId="6" fillId="7" borderId="0" xfId="3" applyFill="1" applyProtection="1">
      <protection hidden="1"/>
    </xf>
    <xf numFmtId="0" fontId="7" fillId="2" borderId="0" xfId="4" applyFont="1" applyFill="1" applyAlignment="1" applyProtection="1">
      <alignment vertical="center"/>
      <protection hidden="1"/>
    </xf>
    <xf numFmtId="0" fontId="7" fillId="4" borderId="0" xfId="4" applyFont="1" applyFill="1" applyAlignment="1" applyProtection="1">
      <alignment horizontal="center" vertical="center"/>
      <protection hidden="1"/>
    </xf>
    <xf numFmtId="0" fontId="6" fillId="2" borderId="0" xfId="0" applyFont="1" applyFill="1" applyAlignment="1" applyProtection="1">
      <alignment horizontal="left"/>
      <protection hidden="1"/>
    </xf>
    <xf numFmtId="0" fontId="11" fillId="2" borderId="0" xfId="0" applyFont="1" applyFill="1" applyAlignment="1" applyProtection="1">
      <alignment horizontal="left" vertical="center"/>
      <protection hidden="1"/>
    </xf>
    <xf numFmtId="0" fontId="6" fillId="2" borderId="0" xfId="0" applyFont="1" applyFill="1" applyAlignment="1" applyProtection="1">
      <alignment horizontal="left" vertical="center"/>
      <protection hidden="1"/>
    </xf>
    <xf numFmtId="0" fontId="15" fillId="2" borderId="0" xfId="4" applyFont="1" applyFill="1" applyAlignment="1" applyProtection="1">
      <alignment horizontal="center" vertical="center" wrapText="1"/>
      <protection hidden="1"/>
    </xf>
    <xf numFmtId="0" fontId="27" fillId="0" borderId="0" xfId="1"/>
    <xf numFmtId="0" fontId="14" fillId="7" borderId="0" xfId="1" applyFont="1" applyFill="1" applyAlignment="1" applyProtection="1">
      <alignment horizontal="center"/>
      <protection hidden="1"/>
    </xf>
    <xf numFmtId="0" fontId="27" fillId="2" borderId="0" xfId="1" applyFill="1" applyProtection="1">
      <protection hidden="1"/>
    </xf>
    <xf numFmtId="0" fontId="27" fillId="0" borderId="0" xfId="1" applyProtection="1">
      <protection hidden="1"/>
    </xf>
    <xf numFmtId="49" fontId="7" fillId="9" borderId="0" xfId="1" applyNumberFormat="1" applyFont="1" applyFill="1" applyAlignment="1" applyProtection="1">
      <alignment horizontal="left"/>
      <protection hidden="1"/>
    </xf>
    <xf numFmtId="49" fontId="6" fillId="7" borderId="0" xfId="1" applyNumberFormat="1" applyFont="1" applyFill="1" applyAlignment="1" applyProtection="1">
      <alignment vertical="top"/>
      <protection hidden="1"/>
    </xf>
    <xf numFmtId="49" fontId="7" fillId="7" borderId="0" xfId="1" applyNumberFormat="1" applyFont="1" applyFill="1" applyAlignment="1" applyProtection="1">
      <alignment horizontal="left"/>
      <protection hidden="1"/>
    </xf>
    <xf numFmtId="1" fontId="12" fillId="10" borderId="0" xfId="0" applyNumberFormat="1" applyFont="1" applyFill="1" applyAlignment="1" applyProtection="1">
      <alignment horizontal="center" vertical="center"/>
      <protection hidden="1"/>
    </xf>
    <xf numFmtId="4" fontId="7" fillId="7" borderId="0" xfId="4" applyNumberFormat="1" applyFont="1" applyFill="1" applyAlignment="1" applyProtection="1">
      <alignment horizontal="center" vertical="center" textRotation="90"/>
      <protection hidden="1"/>
    </xf>
    <xf numFmtId="0" fontId="10" fillId="11" borderId="5" xfId="4" applyFont="1" applyFill="1" applyBorder="1" applyAlignment="1" applyProtection="1">
      <alignment horizontal="center" vertical="center"/>
      <protection locked="0"/>
    </xf>
    <xf numFmtId="0" fontId="7" fillId="7" borderId="5" xfId="4" applyFont="1" applyFill="1" applyBorder="1" applyAlignment="1" applyProtection="1">
      <alignment horizontal="center" vertical="center"/>
      <protection hidden="1"/>
    </xf>
    <xf numFmtId="0" fontId="10" fillId="4" borderId="6" xfId="4" applyFont="1" applyFill="1" applyBorder="1" applyAlignment="1" applyProtection="1">
      <alignment horizontal="center" vertical="center"/>
      <protection hidden="1"/>
    </xf>
    <xf numFmtId="0" fontId="4" fillId="0" borderId="0" xfId="0" applyFont="1" applyProtection="1">
      <protection locked="0"/>
    </xf>
    <xf numFmtId="2" fontId="7" fillId="0" borderId="0" xfId="0" applyNumberFormat="1" applyFont="1" applyAlignment="1" applyProtection="1">
      <alignment horizontal="right"/>
      <protection locked="0"/>
    </xf>
    <xf numFmtId="2" fontId="7" fillId="0" borderId="0" xfId="0" applyNumberFormat="1" applyFont="1" applyProtection="1">
      <protection locked="0"/>
    </xf>
    <xf numFmtId="2" fontId="7" fillId="0" borderId="0" xfId="0" applyNumberFormat="1" applyFont="1" applyAlignment="1" applyProtection="1">
      <alignment horizontal="center"/>
      <protection locked="0"/>
    </xf>
    <xf numFmtId="0" fontId="4" fillId="0" borderId="0" xfId="0" applyFont="1" applyAlignment="1" applyProtection="1">
      <alignment horizontal="right"/>
      <protection locked="0"/>
    </xf>
    <xf numFmtId="4" fontId="7" fillId="7" borderId="0" xfId="4" applyNumberFormat="1" applyFont="1" applyFill="1" applyProtection="1">
      <protection hidden="1"/>
    </xf>
    <xf numFmtId="49" fontId="7" fillId="2" borderId="0" xfId="4" applyNumberFormat="1" applyFont="1" applyFill="1" applyAlignment="1" applyProtection="1">
      <alignment horizontal="center" vertical="top"/>
      <protection hidden="1"/>
    </xf>
    <xf numFmtId="0" fontId="10" fillId="2" borderId="0" xfId="4" applyFont="1" applyFill="1" applyAlignment="1" applyProtection="1">
      <alignment vertical="center" wrapText="1"/>
      <protection hidden="1"/>
    </xf>
    <xf numFmtId="4" fontId="10" fillId="4" borderId="8" xfId="4" applyNumberFormat="1" applyFont="1" applyFill="1" applyBorder="1" applyAlignment="1" applyProtection="1">
      <alignment horizontal="center" vertical="center"/>
      <protection hidden="1"/>
    </xf>
    <xf numFmtId="0" fontId="10" fillId="7" borderId="0" xfId="0" applyFont="1" applyFill="1" applyProtection="1">
      <protection hidden="1"/>
    </xf>
    <xf numFmtId="0" fontId="10" fillId="7" borderId="24" xfId="4" applyFont="1" applyFill="1" applyBorder="1" applyAlignment="1" applyProtection="1">
      <alignment vertical="center"/>
      <protection hidden="1"/>
    </xf>
    <xf numFmtId="4" fontId="10" fillId="8" borderId="3" xfId="4" applyNumberFormat="1" applyFont="1" applyFill="1" applyBorder="1" applyAlignment="1" applyProtection="1">
      <alignment horizontal="center" vertical="center"/>
      <protection hidden="1"/>
    </xf>
    <xf numFmtId="4" fontId="7" fillId="8" borderId="0" xfId="4" applyNumberFormat="1" applyFont="1" applyFill="1" applyAlignment="1" applyProtection="1">
      <alignment horizontal="center" vertical="center"/>
      <protection hidden="1"/>
    </xf>
    <xf numFmtId="0" fontId="10" fillId="8" borderId="6" xfId="4" applyFont="1" applyFill="1" applyBorder="1" applyAlignment="1" applyProtection="1">
      <alignment horizontal="center" vertical="center"/>
      <protection hidden="1"/>
    </xf>
    <xf numFmtId="0" fontId="15" fillId="7" borderId="0" xfId="4" applyFont="1" applyFill="1" applyAlignment="1" applyProtection="1">
      <alignment horizontal="center" vertical="center" wrapText="1"/>
      <protection hidden="1"/>
    </xf>
    <xf numFmtId="0" fontId="15" fillId="7" borderId="5" xfId="4" applyFont="1" applyFill="1" applyBorder="1" applyAlignment="1" applyProtection="1">
      <alignment horizontal="center" vertical="center" wrapText="1"/>
      <protection hidden="1"/>
    </xf>
    <xf numFmtId="0" fontId="6" fillId="13" borderId="14" xfId="4" applyFill="1" applyBorder="1"/>
    <xf numFmtId="0" fontId="7" fillId="13" borderId="27" xfId="4" applyFont="1" applyFill="1" applyBorder="1"/>
    <xf numFmtId="0" fontId="7" fillId="13" borderId="15" xfId="4" applyFont="1" applyFill="1" applyBorder="1" applyAlignment="1" applyProtection="1">
      <alignment horizontal="center" vertical="center" wrapText="1"/>
      <protection hidden="1"/>
    </xf>
    <xf numFmtId="0" fontId="10" fillId="13" borderId="7" xfId="4" applyFont="1" applyFill="1" applyBorder="1" applyAlignment="1" applyProtection="1">
      <alignment horizontal="center" vertical="center" wrapText="1"/>
      <protection hidden="1"/>
    </xf>
    <xf numFmtId="4" fontId="7" fillId="14" borderId="5" xfId="4" applyNumberFormat="1" applyFont="1" applyFill="1" applyBorder="1" applyAlignment="1" applyProtection="1">
      <alignment horizontal="center" vertical="center"/>
      <protection hidden="1"/>
    </xf>
    <xf numFmtId="0" fontId="10" fillId="13" borderId="5" xfId="4" applyFont="1" applyFill="1" applyBorder="1" applyAlignment="1" applyProtection="1">
      <alignment horizontal="center" vertical="center" textRotation="90" wrapText="1"/>
      <protection hidden="1"/>
    </xf>
    <xf numFmtId="0" fontId="13" fillId="13" borderId="5" xfId="4" applyFont="1" applyFill="1" applyBorder="1" applyAlignment="1" applyProtection="1">
      <alignment horizontal="center" vertical="center" textRotation="90" wrapText="1"/>
      <protection hidden="1"/>
    </xf>
    <xf numFmtId="0" fontId="10" fillId="13" borderId="5" xfId="4" applyFont="1" applyFill="1" applyBorder="1" applyAlignment="1" applyProtection="1">
      <alignment horizontal="center" vertical="center" wrapText="1"/>
      <protection hidden="1"/>
    </xf>
    <xf numFmtId="0" fontId="10" fillId="15" borderId="6" xfId="4" applyFont="1" applyFill="1" applyBorder="1" applyAlignment="1" applyProtection="1">
      <alignment horizontal="center" vertical="center"/>
      <protection hidden="1"/>
    </xf>
    <xf numFmtId="1" fontId="10" fillId="11" borderId="5" xfId="4" applyNumberFormat="1" applyFont="1" applyFill="1" applyBorder="1" applyAlignment="1" applyProtection="1">
      <alignment horizontal="center" vertical="center"/>
      <protection locked="0"/>
    </xf>
    <xf numFmtId="0" fontId="7" fillId="7" borderId="0" xfId="4" applyFont="1" applyFill="1" applyProtection="1">
      <protection hidden="1"/>
    </xf>
    <xf numFmtId="0" fontId="6" fillId="7" borderId="8" xfId="4" applyFill="1" applyBorder="1" applyProtection="1">
      <protection hidden="1"/>
    </xf>
    <xf numFmtId="0" fontId="7" fillId="7" borderId="8" xfId="4" applyFont="1" applyFill="1" applyBorder="1" applyProtection="1">
      <protection hidden="1"/>
    </xf>
    <xf numFmtId="0" fontId="6" fillId="7" borderId="28" xfId="4" applyFill="1" applyBorder="1" applyProtection="1">
      <protection hidden="1"/>
    </xf>
    <xf numFmtId="0" fontId="6" fillId="7" borderId="24" xfId="4" applyFill="1" applyBorder="1" applyProtection="1">
      <protection hidden="1"/>
    </xf>
    <xf numFmtId="0" fontId="6" fillId="13" borderId="14" xfId="4" applyFill="1" applyBorder="1" applyProtection="1">
      <protection hidden="1"/>
    </xf>
    <xf numFmtId="0" fontId="7" fillId="13" borderId="27" xfId="4" applyFont="1" applyFill="1" applyBorder="1" applyProtection="1">
      <protection hidden="1"/>
    </xf>
    <xf numFmtId="4" fontId="10" fillId="7" borderId="0" xfId="4" applyNumberFormat="1" applyFont="1" applyFill="1" applyAlignment="1" applyProtection="1">
      <alignment vertical="center"/>
      <protection hidden="1"/>
    </xf>
    <xf numFmtId="0" fontId="10" fillId="7" borderId="0" xfId="4" applyFont="1" applyFill="1" applyAlignment="1" applyProtection="1">
      <alignment vertical="center"/>
      <protection hidden="1"/>
    </xf>
    <xf numFmtId="0" fontId="10" fillId="8" borderId="0" xfId="4" applyFont="1" applyFill="1" applyAlignment="1" applyProtection="1">
      <alignment horizontal="center" vertical="center"/>
      <protection hidden="1"/>
    </xf>
    <xf numFmtId="0" fontId="7" fillId="13" borderId="4" xfId="4" applyFont="1" applyFill="1" applyBorder="1" applyAlignment="1" applyProtection="1">
      <alignment horizontal="center"/>
      <protection hidden="1"/>
    </xf>
    <xf numFmtId="0" fontId="10" fillId="13" borderId="15" xfId="4" applyFont="1" applyFill="1" applyBorder="1" applyAlignment="1" applyProtection="1">
      <alignment horizontal="center" vertical="center" wrapText="1"/>
      <protection hidden="1"/>
    </xf>
    <xf numFmtId="168" fontId="28" fillId="16" borderId="0" xfId="4" applyNumberFormat="1" applyFont="1" applyFill="1" applyAlignment="1" applyProtection="1">
      <alignment horizontal="right"/>
      <protection hidden="1"/>
    </xf>
    <xf numFmtId="49" fontId="10" fillId="7" borderId="0" xfId="4" applyNumberFormat="1" applyFont="1" applyFill="1" applyAlignment="1" applyProtection="1">
      <alignment horizontal="left" vertical="center"/>
      <protection hidden="1"/>
    </xf>
    <xf numFmtId="0" fontId="7" fillId="7" borderId="0" xfId="4" applyFont="1" applyFill="1" applyAlignment="1" applyProtection="1">
      <alignment horizontal="center"/>
      <protection hidden="1"/>
    </xf>
    <xf numFmtId="0" fontId="10" fillId="2" borderId="3" xfId="4" applyFont="1" applyFill="1" applyBorder="1" applyAlignment="1" applyProtection="1">
      <alignment horizontal="center" vertical="center"/>
      <protection hidden="1"/>
    </xf>
    <xf numFmtId="0" fontId="5" fillId="0" borderId="0" xfId="0" applyFont="1"/>
    <xf numFmtId="0" fontId="11" fillId="2" borderId="8" xfId="0" applyFont="1" applyFill="1" applyBorder="1" applyAlignment="1" applyProtection="1">
      <alignment horizontal="left" vertical="center"/>
      <protection hidden="1"/>
    </xf>
    <xf numFmtId="0" fontId="6" fillId="2" borderId="8" xfId="0" applyFont="1" applyFill="1" applyBorder="1" applyAlignment="1" applyProtection="1">
      <alignment horizontal="left" vertical="center"/>
      <protection hidden="1"/>
    </xf>
    <xf numFmtId="1" fontId="12" fillId="10" borderId="8" xfId="0" applyNumberFormat="1" applyFont="1" applyFill="1" applyBorder="1" applyAlignment="1" applyProtection="1">
      <alignment horizontal="center" vertical="center"/>
      <protection hidden="1"/>
    </xf>
    <xf numFmtId="0" fontId="6" fillId="7" borderId="0" xfId="4" applyFill="1" applyAlignment="1">
      <alignment horizontal="center"/>
    </xf>
    <xf numFmtId="0" fontId="10" fillId="2" borderId="0" xfId="5" applyFont="1" applyFill="1" applyAlignment="1" applyProtection="1">
      <alignment horizontal="left"/>
      <protection hidden="1"/>
    </xf>
    <xf numFmtId="0" fontId="7" fillId="2" borderId="0" xfId="0" applyFont="1" applyFill="1" applyAlignment="1" applyProtection="1">
      <alignment vertical="center"/>
      <protection hidden="1"/>
    </xf>
    <xf numFmtId="49" fontId="7" fillId="2" borderId="0" xfId="0" applyNumberFormat="1" applyFont="1" applyFill="1" applyAlignment="1" applyProtection="1">
      <alignment vertical="center"/>
      <protection hidden="1"/>
    </xf>
    <xf numFmtId="0" fontId="10" fillId="2" borderId="29" xfId="0" applyFont="1" applyFill="1" applyBorder="1" applyProtection="1">
      <protection hidden="1"/>
    </xf>
    <xf numFmtId="0" fontId="9" fillId="2" borderId="29" xfId="0" applyFont="1" applyFill="1" applyBorder="1" applyProtection="1">
      <protection hidden="1"/>
    </xf>
    <xf numFmtId="0" fontId="4" fillId="2" borderId="29" xfId="0" applyFont="1" applyFill="1" applyBorder="1"/>
    <xf numFmtId="0" fontId="9" fillId="7" borderId="0" xfId="0" applyFont="1" applyFill="1" applyAlignment="1">
      <alignment vertical="center"/>
    </xf>
    <xf numFmtId="0" fontId="5" fillId="7" borderId="0" xfId="0" applyFont="1" applyFill="1"/>
    <xf numFmtId="0" fontId="9" fillId="7" borderId="0" xfId="0" applyFont="1" applyFill="1" applyAlignment="1" applyProtection="1">
      <alignment vertical="center"/>
      <protection hidden="1"/>
    </xf>
    <xf numFmtId="0" fontId="14" fillId="7" borderId="0" xfId="0" applyFont="1" applyFill="1" applyProtection="1">
      <protection hidden="1"/>
    </xf>
    <xf numFmtId="0" fontId="9" fillId="7" borderId="0" xfId="0" applyFont="1" applyFill="1" applyProtection="1">
      <protection hidden="1"/>
    </xf>
    <xf numFmtId="0" fontId="10" fillId="2" borderId="29" xfId="4" applyFont="1" applyFill="1" applyBorder="1" applyProtection="1">
      <protection hidden="1"/>
    </xf>
    <xf numFmtId="0" fontId="10" fillId="2" borderId="29" xfId="4" applyFont="1" applyFill="1" applyBorder="1"/>
    <xf numFmtId="0" fontId="10" fillId="7" borderId="29" xfId="4" applyFont="1" applyFill="1" applyBorder="1" applyProtection="1">
      <protection hidden="1"/>
    </xf>
    <xf numFmtId="0" fontId="10" fillId="7" borderId="0" xfId="4" applyFont="1" applyFill="1"/>
    <xf numFmtId="0" fontId="7" fillId="7" borderId="0" xfId="4" applyFont="1" applyFill="1"/>
    <xf numFmtId="0" fontId="7" fillId="13" borderId="0" xfId="4" applyFont="1" applyFill="1" applyProtection="1">
      <protection hidden="1"/>
    </xf>
    <xf numFmtId="0" fontId="6" fillId="17" borderId="0" xfId="4" applyFill="1" applyProtection="1">
      <protection hidden="1"/>
    </xf>
    <xf numFmtId="49" fontId="7" fillId="7" borderId="0" xfId="4" applyNumberFormat="1" applyFont="1" applyFill="1"/>
    <xf numFmtId="0" fontId="7" fillId="2" borderId="29" xfId="4" applyFont="1" applyFill="1" applyBorder="1"/>
    <xf numFmtId="49" fontId="9" fillId="2" borderId="0" xfId="6" applyNumberFormat="1" applyFont="1" applyFill="1" applyAlignment="1" applyProtection="1">
      <alignment horizontal="left"/>
      <protection hidden="1"/>
    </xf>
    <xf numFmtId="49" fontId="7" fillId="2" borderId="0" xfId="6" applyNumberFormat="1" applyFont="1" applyFill="1" applyProtection="1">
      <protection hidden="1"/>
    </xf>
    <xf numFmtId="49" fontId="7" fillId="7" borderId="0" xfId="6" applyNumberFormat="1" applyFont="1" applyFill="1" applyProtection="1">
      <protection hidden="1"/>
    </xf>
    <xf numFmtId="0" fontId="19" fillId="2" borderId="0" xfId="0" applyFont="1" applyFill="1" applyAlignment="1" applyProtection="1">
      <alignment horizontal="center" textRotation="90"/>
      <protection hidden="1"/>
    </xf>
    <xf numFmtId="0" fontId="10" fillId="7" borderId="1" xfId="0" applyFont="1" applyFill="1" applyBorder="1" applyProtection="1">
      <protection hidden="1"/>
    </xf>
    <xf numFmtId="0" fontId="9" fillId="7" borderId="0" xfId="0" applyFont="1" applyFill="1" applyProtection="1">
      <protection locked="0"/>
    </xf>
    <xf numFmtId="49" fontId="7" fillId="2" borderId="0" xfId="4" applyNumberFormat="1" applyFont="1" applyFill="1" applyAlignment="1" applyProtection="1">
      <alignment horizontal="left" vertical="center"/>
      <protection hidden="1"/>
    </xf>
    <xf numFmtId="0" fontId="10" fillId="2" borderId="29" xfId="4" applyFont="1" applyFill="1" applyBorder="1" applyAlignment="1" applyProtection="1">
      <alignment horizontal="center"/>
      <protection hidden="1"/>
    </xf>
    <xf numFmtId="164" fontId="10" fillId="2" borderId="3" xfId="4" applyNumberFormat="1" applyFont="1" applyFill="1" applyBorder="1" applyAlignment="1" applyProtection="1">
      <alignment vertical="center"/>
      <protection hidden="1"/>
    </xf>
    <xf numFmtId="164" fontId="10" fillId="2" borderId="0" xfId="4" applyNumberFormat="1" applyFont="1" applyFill="1" applyProtection="1">
      <protection hidden="1"/>
    </xf>
    <xf numFmtId="0" fontId="9" fillId="2" borderId="3" xfId="4" applyFont="1" applyFill="1" applyBorder="1" applyAlignment="1" applyProtection="1">
      <alignment vertical="center"/>
      <protection hidden="1"/>
    </xf>
    <xf numFmtId="171" fontId="9" fillId="2" borderId="2" xfId="4" applyNumberFormat="1" applyFont="1" applyFill="1" applyBorder="1" applyAlignment="1" applyProtection="1">
      <alignment horizontal="right"/>
      <protection hidden="1"/>
    </xf>
    <xf numFmtId="171" fontId="9" fillId="2" borderId="5" xfId="4" applyNumberFormat="1" applyFont="1" applyFill="1" applyBorder="1" applyAlignment="1" applyProtection="1">
      <alignment horizontal="right"/>
      <protection hidden="1"/>
    </xf>
    <xf numFmtId="49" fontId="10" fillId="2" borderId="29" xfId="4" applyNumberFormat="1" applyFont="1" applyFill="1" applyBorder="1" applyProtection="1">
      <protection hidden="1"/>
    </xf>
    <xf numFmtId="0" fontId="10" fillId="13" borderId="6" xfId="4" applyFont="1" applyFill="1" applyBorder="1" applyAlignment="1" applyProtection="1">
      <alignment horizontal="center" vertical="center" wrapText="1"/>
      <protection hidden="1"/>
    </xf>
    <xf numFmtId="49" fontId="16" fillId="2" borderId="0" xfId="4" applyNumberFormat="1" applyFont="1" applyFill="1" applyAlignment="1" applyProtection="1">
      <alignment horizontal="left" vertical="center"/>
      <protection hidden="1"/>
    </xf>
    <xf numFmtId="0" fontId="6" fillId="2" borderId="0" xfId="4" applyFill="1" applyProtection="1">
      <protection hidden="1"/>
    </xf>
    <xf numFmtId="49" fontId="11" fillId="2" borderId="0" xfId="4" applyNumberFormat="1" applyFont="1" applyFill="1" applyAlignment="1" applyProtection="1">
      <alignment horizontal="left" vertical="center"/>
      <protection hidden="1"/>
    </xf>
    <xf numFmtId="0" fontId="10" fillId="2" borderId="29" xfId="4" applyFont="1" applyFill="1" applyBorder="1" applyAlignment="1" applyProtection="1">
      <alignment vertical="center"/>
      <protection hidden="1"/>
    </xf>
    <xf numFmtId="49" fontId="10" fillId="2" borderId="1" xfId="4" applyNumberFormat="1" applyFont="1" applyFill="1" applyBorder="1" applyAlignment="1" applyProtection="1">
      <alignment vertical="center" wrapText="1"/>
      <protection hidden="1"/>
    </xf>
    <xf numFmtId="166" fontId="10" fillId="2" borderId="0" xfId="4" applyNumberFormat="1" applyFont="1" applyFill="1" applyAlignment="1" applyProtection="1">
      <alignment horizontal="right"/>
      <protection hidden="1"/>
    </xf>
    <xf numFmtId="169" fontId="10" fillId="2" borderId="0" xfId="4" applyNumberFormat="1" applyFont="1" applyFill="1" applyAlignment="1" applyProtection="1">
      <alignment vertical="center" wrapText="1"/>
      <protection hidden="1"/>
    </xf>
    <xf numFmtId="49" fontId="7" fillId="2" borderId="0" xfId="4" applyNumberFormat="1" applyFont="1" applyFill="1" applyAlignment="1" applyProtection="1">
      <alignment vertical="center"/>
      <protection hidden="1"/>
    </xf>
    <xf numFmtId="0" fontId="6" fillId="0" borderId="0" xfId="4" applyAlignment="1" applyProtection="1">
      <alignment vertical="center"/>
      <protection hidden="1"/>
    </xf>
    <xf numFmtId="179" fontId="9" fillId="0" borderId="5" xfId="4" applyNumberFormat="1" applyFont="1" applyBorder="1" applyAlignment="1" applyProtection="1">
      <alignment horizontal="right" vertical="center"/>
      <protection hidden="1"/>
    </xf>
    <xf numFmtId="168" fontId="10" fillId="0" borderId="5" xfId="4" applyNumberFormat="1" applyFont="1" applyBorder="1" applyAlignment="1" applyProtection="1">
      <alignment horizontal="right" vertical="center"/>
      <protection hidden="1"/>
    </xf>
    <xf numFmtId="168" fontId="10" fillId="6" borderId="5" xfId="4" applyNumberFormat="1" applyFont="1" applyFill="1" applyBorder="1" applyAlignment="1" applyProtection="1">
      <alignment horizontal="right" vertical="center"/>
      <protection locked="0"/>
    </xf>
    <xf numFmtId="168" fontId="9" fillId="0" borderId="5" xfId="4" applyNumberFormat="1" applyFont="1" applyBorder="1" applyAlignment="1" applyProtection="1">
      <alignment horizontal="right" vertical="center"/>
      <protection hidden="1"/>
    </xf>
    <xf numFmtId="0" fontId="30" fillId="7" borderId="0" xfId="1" applyFont="1" applyFill="1" applyAlignment="1" applyProtection="1">
      <alignment vertical="center"/>
      <protection hidden="1"/>
    </xf>
    <xf numFmtId="49" fontId="9" fillId="7" borderId="0" xfId="1" applyNumberFormat="1" applyFont="1" applyFill="1" applyAlignment="1" applyProtection="1">
      <alignment horizontal="left"/>
      <protection hidden="1"/>
    </xf>
    <xf numFmtId="0" fontId="10" fillId="2" borderId="8" xfId="4" applyFont="1" applyFill="1" applyBorder="1" applyAlignment="1" applyProtection="1">
      <alignment horizontal="center" vertical="center"/>
      <protection hidden="1"/>
    </xf>
    <xf numFmtId="49" fontId="7" fillId="0" borderId="0" xfId="0" applyNumberFormat="1" applyFont="1" applyProtection="1">
      <protection locked="0"/>
    </xf>
    <xf numFmtId="0" fontId="7" fillId="0" borderId="0" xfId="0" applyFont="1" applyProtection="1">
      <protection locked="0"/>
    </xf>
    <xf numFmtId="49" fontId="9" fillId="7" borderId="0" xfId="1" applyNumberFormat="1" applyFont="1" applyFill="1" applyAlignment="1" applyProtection="1">
      <alignment vertical="top"/>
      <protection hidden="1"/>
    </xf>
    <xf numFmtId="0" fontId="10" fillId="2" borderId="13" xfId="4" applyFont="1" applyFill="1" applyBorder="1" applyAlignment="1" applyProtection="1">
      <alignment horizontal="center" vertical="center"/>
      <protection hidden="1"/>
    </xf>
    <xf numFmtId="0" fontId="7" fillId="2" borderId="13" xfId="4" applyFont="1" applyFill="1" applyBorder="1" applyAlignment="1" applyProtection="1">
      <alignment horizontal="center" vertical="center"/>
      <protection hidden="1"/>
    </xf>
    <xf numFmtId="0" fontId="10" fillId="2" borderId="1" xfId="4" applyFont="1" applyFill="1" applyBorder="1" applyAlignment="1" applyProtection="1">
      <alignment horizontal="left" vertical="center"/>
      <protection hidden="1"/>
    </xf>
    <xf numFmtId="174" fontId="10" fillId="2" borderId="1" xfId="4" applyNumberFormat="1" applyFont="1" applyFill="1" applyBorder="1" applyAlignment="1" applyProtection="1">
      <alignment horizontal="left" vertical="center"/>
      <protection hidden="1"/>
    </xf>
    <xf numFmtId="0" fontId="7" fillId="7" borderId="0" xfId="4" applyFont="1" applyFill="1" applyAlignment="1" applyProtection="1">
      <alignment horizontal="left" vertical="center"/>
      <protection hidden="1"/>
    </xf>
    <xf numFmtId="0" fontId="6" fillId="7" borderId="0" xfId="0" applyFont="1" applyFill="1" applyAlignment="1" applyProtection="1">
      <alignment horizontal="left" vertical="center"/>
      <protection hidden="1"/>
    </xf>
    <xf numFmtId="174" fontId="7" fillId="2" borderId="0" xfId="4" applyNumberFormat="1" applyFont="1" applyFill="1" applyAlignment="1" applyProtection="1">
      <alignment horizontal="left" vertical="center"/>
      <protection hidden="1"/>
    </xf>
    <xf numFmtId="0" fontId="9" fillId="2" borderId="0" xfId="4" applyFont="1" applyFill="1" applyAlignment="1" applyProtection="1">
      <alignment horizontal="center" vertical="center" wrapText="1"/>
      <protection hidden="1"/>
    </xf>
    <xf numFmtId="0" fontId="10" fillId="7" borderId="0" xfId="4" applyFont="1" applyFill="1" applyAlignment="1" applyProtection="1">
      <alignment horizontal="left" vertical="center"/>
      <protection hidden="1"/>
    </xf>
    <xf numFmtId="2" fontId="10" fillId="7" borderId="0" xfId="4" applyNumberFormat="1" applyFont="1" applyFill="1" applyAlignment="1" applyProtection="1">
      <alignment vertical="center"/>
      <protection hidden="1"/>
    </xf>
    <xf numFmtId="0" fontId="28" fillId="2" borderId="0" xfId="4" applyFont="1" applyFill="1" applyAlignment="1" applyProtection="1">
      <alignment vertical="center"/>
      <protection hidden="1"/>
    </xf>
    <xf numFmtId="0" fontId="28" fillId="7" borderId="0" xfId="4" applyFont="1" applyFill="1" applyAlignment="1" applyProtection="1">
      <alignment horizontal="left" vertical="center"/>
      <protection hidden="1"/>
    </xf>
    <xf numFmtId="2" fontId="6" fillId="7" borderId="0" xfId="4" applyNumberFormat="1" applyFill="1" applyAlignment="1">
      <alignment horizontal="center"/>
    </xf>
    <xf numFmtId="0" fontId="10" fillId="12" borderId="15" xfId="4" applyFont="1" applyFill="1" applyBorder="1" applyAlignment="1" applyProtection="1">
      <alignment horizontal="center" vertical="center" wrapText="1"/>
      <protection hidden="1"/>
    </xf>
    <xf numFmtId="0" fontId="7" fillId="12" borderId="15" xfId="4" applyFont="1" applyFill="1" applyBorder="1" applyAlignment="1" applyProtection="1">
      <alignment horizontal="center" vertical="center" wrapText="1"/>
      <protection hidden="1"/>
    </xf>
    <xf numFmtId="0" fontId="7" fillId="7" borderId="0" xfId="0" applyFont="1" applyFill="1" applyAlignment="1" applyProtection="1">
      <alignment horizontal="right"/>
      <protection hidden="1"/>
    </xf>
    <xf numFmtId="0" fontId="26" fillId="2" borderId="0" xfId="0" applyFont="1" applyFill="1" applyProtection="1">
      <protection hidden="1"/>
    </xf>
    <xf numFmtId="166" fontId="10" fillId="2" borderId="3" xfId="4" applyNumberFormat="1" applyFont="1" applyFill="1" applyBorder="1" applyAlignment="1" applyProtection="1">
      <alignment horizontal="right"/>
      <protection hidden="1"/>
    </xf>
    <xf numFmtId="0" fontId="4" fillId="0" borderId="0" xfId="0" applyFont="1" applyAlignment="1">
      <alignment horizontal="right"/>
    </xf>
    <xf numFmtId="0" fontId="14" fillId="7" borderId="0" xfId="1" applyFont="1" applyFill="1" applyProtection="1">
      <protection hidden="1"/>
    </xf>
    <xf numFmtId="0" fontId="31" fillId="7" borderId="0" xfId="1" applyFont="1" applyFill="1" applyProtection="1">
      <protection hidden="1"/>
    </xf>
    <xf numFmtId="0" fontId="10" fillId="2" borderId="30" xfId="4" applyFont="1" applyFill="1" applyBorder="1" applyProtection="1">
      <protection hidden="1"/>
    </xf>
    <xf numFmtId="49" fontId="4" fillId="0" borderId="0" xfId="0" applyNumberFormat="1" applyFont="1" applyProtection="1">
      <protection locked="0"/>
    </xf>
    <xf numFmtId="0" fontId="7" fillId="2" borderId="8" xfId="4" applyFont="1" applyFill="1" applyBorder="1" applyAlignment="1" applyProtection="1">
      <alignment vertical="center"/>
      <protection hidden="1"/>
    </xf>
    <xf numFmtId="0" fontId="6" fillId="2" borderId="0" xfId="4" applyFill="1" applyAlignment="1" applyProtection="1">
      <alignment vertical="center"/>
      <protection hidden="1"/>
    </xf>
    <xf numFmtId="0" fontId="7" fillId="13" borderId="6" xfId="4" applyFont="1" applyFill="1" applyBorder="1" applyAlignment="1" applyProtection="1">
      <alignment horizontal="center"/>
      <protection hidden="1"/>
    </xf>
    <xf numFmtId="0" fontId="6" fillId="0" borderId="0" xfId="0" applyFont="1"/>
    <xf numFmtId="0" fontId="0" fillId="7" borderId="0" xfId="0" applyFill="1"/>
    <xf numFmtId="0" fontId="12" fillId="7" borderId="0" xfId="0" applyFont="1" applyFill="1"/>
    <xf numFmtId="0" fontId="17" fillId="7" borderId="0" xfId="0" applyFont="1" applyFill="1"/>
    <xf numFmtId="0" fontId="17" fillId="7" borderId="0" xfId="0" applyFont="1" applyFill="1" applyAlignment="1">
      <alignment horizontal="left"/>
    </xf>
    <xf numFmtId="0" fontId="15" fillId="7" borderId="0" xfId="0" applyFont="1" applyFill="1" applyAlignment="1">
      <alignment wrapText="1"/>
    </xf>
    <xf numFmtId="0" fontId="6" fillId="7" borderId="0" xfId="0" applyFont="1" applyFill="1" applyAlignment="1">
      <alignment horizontal="left" vertical="center"/>
    </xf>
    <xf numFmtId="0" fontId="15" fillId="7" borderId="0" xfId="0" applyFont="1" applyFill="1" applyAlignment="1">
      <alignment horizontal="center" vertical="center"/>
    </xf>
    <xf numFmtId="0" fontId="6" fillId="7" borderId="0" xfId="0" applyFont="1" applyFill="1"/>
    <xf numFmtId="0" fontId="6" fillId="7" borderId="0" xfId="0" applyFont="1" applyFill="1" applyAlignment="1">
      <alignment horizontal="center" vertical="center"/>
    </xf>
    <xf numFmtId="168" fontId="7" fillId="7" borderId="5" xfId="0" applyNumberFormat="1" applyFont="1" applyFill="1" applyBorder="1" applyAlignment="1" applyProtection="1">
      <alignment horizontal="center" vertical="center"/>
      <protection hidden="1"/>
    </xf>
    <xf numFmtId="0" fontId="14" fillId="7" borderId="0" xfId="0" applyFont="1" applyFill="1" applyAlignment="1">
      <alignment horizontal="left" vertical="center"/>
    </xf>
    <xf numFmtId="0" fontId="32" fillId="7" borderId="0" xfId="0" applyFont="1" applyFill="1" applyAlignment="1" applyProtection="1">
      <alignment horizontal="left"/>
      <protection hidden="1"/>
    </xf>
    <xf numFmtId="0" fontId="6" fillId="7" borderId="0" xfId="0" applyFont="1" applyFill="1" applyAlignment="1">
      <alignment horizontal="left" vertical="center" wrapText="1"/>
    </xf>
    <xf numFmtId="0" fontId="14" fillId="7" borderId="0" xfId="0" applyFont="1" applyFill="1" applyAlignment="1">
      <alignment horizontal="center" vertical="center"/>
    </xf>
    <xf numFmtId="0" fontId="0" fillId="7" borderId="0" xfId="0" applyFill="1" applyAlignment="1">
      <alignment vertical="top"/>
    </xf>
    <xf numFmtId="0" fontId="6" fillId="7" borderId="0" xfId="0" applyFont="1" applyFill="1" applyAlignment="1">
      <alignment vertical="top"/>
    </xf>
    <xf numFmtId="0" fontId="0" fillId="7" borderId="0" xfId="0" applyFill="1" applyAlignment="1">
      <alignment horizontal="center" vertical="center"/>
    </xf>
    <xf numFmtId="0" fontId="12" fillId="7" borderId="0" xfId="0" applyFont="1" applyFill="1" applyAlignment="1">
      <alignment horizontal="center" vertical="center"/>
    </xf>
    <xf numFmtId="174" fontId="7" fillId="7" borderId="0" xfId="0" applyNumberFormat="1" applyFont="1" applyFill="1" applyAlignment="1" applyProtection="1">
      <alignment horizontal="center" vertical="center"/>
      <protection hidden="1"/>
    </xf>
    <xf numFmtId="0" fontId="17" fillId="7" borderId="0" xfId="1" applyFont="1" applyFill="1" applyProtection="1">
      <protection hidden="1"/>
    </xf>
    <xf numFmtId="0" fontId="0" fillId="7" borderId="1" xfId="0" applyFill="1" applyBorder="1"/>
    <xf numFmtId="0" fontId="7" fillId="7" borderId="0" xfId="4" applyFont="1" applyFill="1" applyAlignment="1" applyProtection="1">
      <alignment horizontal="center" vertical="center" wrapText="1"/>
      <protection hidden="1"/>
    </xf>
    <xf numFmtId="168" fontId="7" fillId="2" borderId="0" xfId="4" applyNumberFormat="1" applyFont="1" applyFill="1" applyAlignment="1" applyProtection="1">
      <alignment horizontal="center" vertical="center"/>
      <protection hidden="1"/>
    </xf>
    <xf numFmtId="0" fontId="5" fillId="0" borderId="29" xfId="0" applyFont="1" applyBorder="1"/>
    <xf numFmtId="0" fontId="9" fillId="7" borderId="0" xfId="1" applyFont="1" applyFill="1" applyProtection="1">
      <protection hidden="1"/>
    </xf>
    <xf numFmtId="1" fontId="6" fillId="10" borderId="0" xfId="0" applyNumberFormat="1" applyFont="1" applyFill="1" applyAlignment="1" applyProtection="1">
      <alignment horizontal="center" vertical="center"/>
      <protection hidden="1"/>
    </xf>
    <xf numFmtId="0" fontId="28" fillId="2" borderId="0" xfId="0" applyFont="1" applyFill="1" applyAlignment="1" applyProtection="1">
      <alignment vertical="center" wrapText="1"/>
      <protection hidden="1"/>
    </xf>
    <xf numFmtId="49" fontId="7" fillId="7" borderId="0" xfId="1" applyNumberFormat="1" applyFont="1" applyFill="1" applyAlignment="1" applyProtection="1">
      <alignment vertical="top"/>
      <protection hidden="1"/>
    </xf>
    <xf numFmtId="49" fontId="7" fillId="7" borderId="0" xfId="1" applyNumberFormat="1" applyFont="1" applyFill="1" applyAlignment="1" applyProtection="1">
      <alignment vertical="center"/>
      <protection hidden="1"/>
    </xf>
    <xf numFmtId="0" fontId="30" fillId="7" borderId="0" xfId="1" applyFont="1" applyFill="1" applyProtection="1">
      <protection hidden="1"/>
    </xf>
    <xf numFmtId="0" fontId="9" fillId="7" borderId="0" xfId="1" applyFont="1" applyFill="1" applyAlignment="1" applyProtection="1">
      <alignment horizontal="center"/>
      <protection hidden="1"/>
    </xf>
    <xf numFmtId="0" fontId="30" fillId="0" borderId="0" xfId="1" applyFont="1" applyProtection="1">
      <protection hidden="1"/>
    </xf>
    <xf numFmtId="0" fontId="33" fillId="0" borderId="0" xfId="1" applyFont="1" applyProtection="1">
      <protection hidden="1"/>
    </xf>
    <xf numFmtId="0" fontId="33" fillId="7" borderId="0" xfId="1" applyFont="1" applyFill="1" applyProtection="1">
      <protection hidden="1"/>
    </xf>
    <xf numFmtId="0" fontId="7" fillId="7" borderId="0" xfId="0" applyFont="1" applyFill="1" applyAlignment="1" applyProtection="1">
      <alignment vertical="center"/>
      <protection hidden="1"/>
    </xf>
    <xf numFmtId="0" fontId="7" fillId="2" borderId="0" xfId="0" applyFont="1" applyFill="1" applyAlignment="1" applyProtection="1">
      <alignment horizontal="left" vertical="center"/>
      <protection hidden="1"/>
    </xf>
    <xf numFmtId="49" fontId="7" fillId="2" borderId="0" xfId="0" applyNumberFormat="1" applyFont="1" applyFill="1" applyAlignment="1" applyProtection="1">
      <alignment horizontal="left" vertical="center"/>
      <protection hidden="1"/>
    </xf>
    <xf numFmtId="0" fontId="7" fillId="2" borderId="0" xfId="0" applyFont="1" applyFill="1" applyAlignment="1" applyProtection="1">
      <alignment horizontal="left"/>
      <protection hidden="1"/>
    </xf>
    <xf numFmtId="0" fontId="47" fillId="2" borderId="0" xfId="0" applyFont="1" applyFill="1" applyAlignment="1" applyProtection="1">
      <alignment horizontal="left"/>
      <protection hidden="1"/>
    </xf>
    <xf numFmtId="1" fontId="47" fillId="10" borderId="0" xfId="0" applyNumberFormat="1" applyFont="1" applyFill="1" applyAlignment="1" applyProtection="1">
      <alignment horizontal="center"/>
      <protection hidden="1"/>
    </xf>
    <xf numFmtId="0" fontId="14" fillId="2" borderId="0" xfId="0" applyFont="1" applyFill="1" applyAlignment="1" applyProtection="1">
      <alignment horizontal="right" vertical="center"/>
      <protection hidden="1"/>
    </xf>
    <xf numFmtId="0" fontId="9" fillId="2" borderId="0" xfId="0" applyFont="1" applyFill="1" applyAlignment="1" applyProtection="1">
      <alignment horizontal="left"/>
      <protection hidden="1"/>
    </xf>
    <xf numFmtId="0" fontId="28" fillId="2" borderId="0" xfId="0" applyFont="1" applyFill="1" applyAlignment="1" applyProtection="1">
      <alignment horizontal="center" vertical="center" wrapText="1"/>
      <protection hidden="1"/>
    </xf>
    <xf numFmtId="0" fontId="0" fillId="0" borderId="0" xfId="0" applyAlignment="1">
      <alignment horizontal="center" vertical="center" wrapText="1"/>
    </xf>
    <xf numFmtId="4" fontId="10" fillId="8" borderId="5" xfId="4" applyNumberFormat="1" applyFont="1" applyFill="1" applyBorder="1" applyAlignment="1" applyProtection="1">
      <alignment horizontal="center" vertical="center"/>
      <protection hidden="1"/>
    </xf>
    <xf numFmtId="168" fontId="7" fillId="7" borderId="0" xfId="0" applyNumberFormat="1" applyFont="1" applyFill="1" applyAlignment="1" applyProtection="1">
      <alignment horizontal="center" vertical="center"/>
      <protection hidden="1"/>
    </xf>
    <xf numFmtId="0" fontId="14" fillId="7" borderId="0" xfId="0" applyFont="1" applyFill="1" applyAlignment="1">
      <alignment horizontal="left"/>
    </xf>
    <xf numFmtId="0" fontId="48" fillId="7" borderId="0" xfId="0" applyFont="1" applyFill="1" applyAlignment="1">
      <alignment horizontal="left" vertical="center"/>
    </xf>
    <xf numFmtId="0" fontId="18" fillId="7" borderId="0" xfId="0" applyFont="1" applyFill="1"/>
    <xf numFmtId="168" fontId="17" fillId="7" borderId="15" xfId="0" applyNumberFormat="1" applyFont="1" applyFill="1" applyBorder="1" applyAlignment="1" applyProtection="1">
      <alignment horizontal="center" vertical="center"/>
      <protection hidden="1"/>
    </xf>
    <xf numFmtId="168" fontId="17" fillId="7" borderId="5" xfId="0" applyNumberFormat="1" applyFont="1" applyFill="1" applyBorder="1" applyAlignment="1" applyProtection="1">
      <alignment horizontal="center" vertical="center"/>
      <protection hidden="1"/>
    </xf>
    <xf numFmtId="4" fontId="9" fillId="18" borderId="0" xfId="0" applyNumberFormat="1" applyFont="1" applyFill="1" applyAlignment="1">
      <alignment horizontal="center" vertical="center"/>
    </xf>
    <xf numFmtId="0" fontId="50" fillId="7" borderId="0" xfId="0" applyFont="1" applyFill="1" applyAlignment="1" applyProtection="1">
      <alignment wrapText="1"/>
      <protection hidden="1"/>
    </xf>
    <xf numFmtId="168" fontId="14" fillId="7" borderId="5" xfId="0" applyNumberFormat="1" applyFont="1" applyFill="1" applyBorder="1" applyAlignment="1" applyProtection="1">
      <alignment horizontal="center" vertical="center"/>
      <protection hidden="1"/>
    </xf>
    <xf numFmtId="182" fontId="6" fillId="7" borderId="0" xfId="0" applyNumberFormat="1" applyFont="1" applyFill="1" applyAlignment="1" applyProtection="1">
      <alignment horizontal="left"/>
      <protection hidden="1"/>
    </xf>
    <xf numFmtId="0" fontId="6" fillId="7" borderId="0" xfId="0" applyFont="1" applyFill="1" applyAlignment="1">
      <alignment horizontal="center"/>
    </xf>
    <xf numFmtId="0" fontId="6" fillId="7" borderId="1" xfId="0" applyFont="1" applyFill="1" applyBorder="1" applyAlignment="1">
      <alignment horizontal="center"/>
    </xf>
    <xf numFmtId="0" fontId="9" fillId="7" borderId="0" xfId="0" applyFont="1" applyFill="1"/>
    <xf numFmtId="4" fontId="9" fillId="7" borderId="0" xfId="0" applyNumberFormat="1" applyFont="1" applyFill="1" applyAlignment="1" applyProtection="1">
      <alignment horizontal="center" vertical="center"/>
      <protection hidden="1"/>
    </xf>
    <xf numFmtId="0" fontId="3" fillId="7" borderId="0" xfId="7" applyFill="1"/>
    <xf numFmtId="0" fontId="3" fillId="0" borderId="0" xfId="7"/>
    <xf numFmtId="0" fontId="51" fillId="7" borderId="0" xfId="7" applyFont="1" applyFill="1"/>
    <xf numFmtId="0" fontId="16" fillId="7" borderId="0" xfId="7" applyFont="1" applyFill="1"/>
    <xf numFmtId="0" fontId="17" fillId="7" borderId="0" xfId="7" applyFont="1" applyFill="1"/>
    <xf numFmtId="0" fontId="52" fillId="7" borderId="0" xfId="7" applyFont="1" applyFill="1"/>
    <xf numFmtId="0" fontId="18" fillId="2" borderId="0" xfId="7" applyFont="1" applyFill="1" applyProtection="1">
      <protection locked="0" hidden="1"/>
    </xf>
    <xf numFmtId="0" fontId="18" fillId="2" borderId="0" xfId="7" applyFont="1" applyFill="1" applyProtection="1">
      <protection hidden="1"/>
    </xf>
    <xf numFmtId="0" fontId="3" fillId="2" borderId="0" xfId="7" applyFill="1" applyProtection="1">
      <protection hidden="1"/>
    </xf>
    <xf numFmtId="0" fontId="18" fillId="0" borderId="0" xfId="7" applyFont="1" applyProtection="1">
      <protection hidden="1"/>
    </xf>
    <xf numFmtId="0" fontId="3" fillId="0" borderId="0" xfId="7" applyProtection="1">
      <protection hidden="1"/>
    </xf>
    <xf numFmtId="0" fontId="3" fillId="0" borderId="0" xfId="7" applyProtection="1">
      <protection locked="0"/>
    </xf>
    <xf numFmtId="0" fontId="3" fillId="0" borderId="0" xfId="7" applyAlignment="1" applyProtection="1">
      <alignment horizontal="left"/>
      <protection locked="0"/>
    </xf>
    <xf numFmtId="49" fontId="3" fillId="0" borderId="0" xfId="7" applyNumberFormat="1" applyProtection="1">
      <protection locked="0"/>
    </xf>
    <xf numFmtId="0" fontId="17" fillId="7" borderId="8" xfId="7" applyFont="1" applyFill="1" applyBorder="1" applyAlignment="1" applyProtection="1">
      <alignment horizontal="center"/>
      <protection hidden="1"/>
    </xf>
    <xf numFmtId="0" fontId="6" fillId="7" borderId="0" xfId="1" applyFont="1" applyFill="1" applyProtection="1">
      <protection hidden="1"/>
    </xf>
    <xf numFmtId="0" fontId="9" fillId="3" borderId="13" xfId="4" applyFont="1" applyFill="1" applyBorder="1" applyAlignment="1" applyProtection="1">
      <alignment horizontal="center" vertical="center"/>
      <protection locked="0"/>
    </xf>
    <xf numFmtId="0" fontId="7" fillId="2" borderId="12" xfId="4" applyFont="1" applyFill="1" applyBorder="1" applyAlignment="1" applyProtection="1">
      <alignment horizontal="center"/>
      <protection hidden="1"/>
    </xf>
    <xf numFmtId="175" fontId="13" fillId="2" borderId="0" xfId="4" applyNumberFormat="1" applyFont="1" applyFill="1" applyAlignment="1" applyProtection="1">
      <alignment horizontal="left" textRotation="90"/>
      <protection hidden="1"/>
    </xf>
    <xf numFmtId="0" fontId="3" fillId="0" borderId="0" xfId="10"/>
    <xf numFmtId="49" fontId="7" fillId="7" borderId="0" xfId="4" applyNumberFormat="1" applyFont="1" applyFill="1" applyAlignment="1" applyProtection="1">
      <alignment horizontal="left"/>
      <protection hidden="1"/>
    </xf>
    <xf numFmtId="0" fontId="7" fillId="7" borderId="0" xfId="4" applyFont="1" applyFill="1" applyAlignment="1" applyProtection="1">
      <alignment vertical="center"/>
      <protection hidden="1"/>
    </xf>
    <xf numFmtId="0" fontId="6" fillId="0" borderId="12" xfId="10" applyFont="1" applyBorder="1" applyAlignment="1">
      <alignment horizontal="left" vertical="top" wrapText="1"/>
    </xf>
    <xf numFmtId="0" fontId="6" fillId="0" borderId="62" xfId="10" applyFont="1" applyBorder="1" applyAlignment="1">
      <alignment horizontal="left" vertical="top" wrapText="1"/>
    </xf>
    <xf numFmtId="0" fontId="6" fillId="0" borderId="13" xfId="1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6" fillId="0" borderId="6" xfId="10" applyFont="1" applyBorder="1" applyAlignment="1">
      <alignment horizontal="left" vertical="top" wrapText="1"/>
    </xf>
    <xf numFmtId="0" fontId="6" fillId="0" borderId="4" xfId="10" applyFont="1" applyBorder="1" applyAlignment="1">
      <alignment horizontal="left" vertical="top" wrapText="1"/>
    </xf>
    <xf numFmtId="0" fontId="3" fillId="7" borderId="0" xfId="10" applyFill="1" applyAlignment="1" applyProtection="1">
      <alignment vertical="center" wrapText="1"/>
      <protection hidden="1"/>
    </xf>
    <xf numFmtId="0" fontId="6" fillId="0" borderId="63" xfId="10" applyFont="1" applyBorder="1" applyAlignment="1">
      <alignment horizontal="left" vertical="top" wrapText="1"/>
    </xf>
    <xf numFmtId="0" fontId="6" fillId="0" borderId="39" xfId="1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6" fillId="0" borderId="15" xfId="10" applyFont="1" applyBorder="1" applyAlignment="1">
      <alignment horizontal="left" vertical="top" wrapText="1"/>
    </xf>
    <xf numFmtId="0" fontId="6" fillId="0" borderId="14" xfId="10" applyFont="1" applyBorder="1" applyAlignment="1">
      <alignment horizontal="left" vertical="top" wrapText="1"/>
    </xf>
    <xf numFmtId="0" fontId="6" fillId="0" borderId="10" xfId="10" applyFont="1" applyBorder="1" applyAlignment="1">
      <alignment horizontal="left" vertical="top" wrapText="1"/>
    </xf>
    <xf numFmtId="0" fontId="15" fillId="0" borderId="12" xfId="10" applyFont="1" applyBorder="1" applyAlignment="1">
      <alignment horizontal="left" vertical="top" wrapText="1"/>
    </xf>
    <xf numFmtId="0" fontId="15" fillId="0" borderId="0" xfId="10" applyFont="1"/>
    <xf numFmtId="0" fontId="54" fillId="0" borderId="15" xfId="10" applyFont="1" applyBorder="1" applyAlignment="1">
      <alignment vertical="top" wrapText="1"/>
    </xf>
    <xf numFmtId="0" fontId="7" fillId="2" borderId="0" xfId="10" applyFont="1" applyFill="1" applyProtection="1">
      <protection hidden="1"/>
    </xf>
    <xf numFmtId="0" fontId="4" fillId="2" borderId="0" xfId="10" applyFont="1" applyFill="1"/>
    <xf numFmtId="0" fontId="7" fillId="2" borderId="0" xfId="10" applyFont="1" applyFill="1" applyAlignment="1">
      <alignment horizontal="right"/>
    </xf>
    <xf numFmtId="0" fontId="4" fillId="0" borderId="0" xfId="10" applyFont="1"/>
    <xf numFmtId="0" fontId="6" fillId="7" borderId="50" xfId="10" applyFont="1" applyFill="1" applyBorder="1" applyAlignment="1">
      <alignment vertical="top" wrapText="1"/>
    </xf>
    <xf numFmtId="0" fontId="6" fillId="0" borderId="61" xfId="10" applyFont="1" applyBorder="1" applyAlignment="1">
      <alignment vertical="top" wrapText="1"/>
    </xf>
    <xf numFmtId="0" fontId="2" fillId="0" borderId="0" xfId="9"/>
    <xf numFmtId="49" fontId="3" fillId="2" borderId="0" xfId="6" applyNumberFormat="1" applyFill="1" applyProtection="1">
      <protection hidden="1"/>
    </xf>
    <xf numFmtId="49" fontId="9" fillId="3" borderId="62" xfId="10" applyNumberFormat="1" applyFont="1" applyFill="1" applyBorder="1" applyAlignment="1" applyProtection="1">
      <alignment horizontal="left"/>
      <protection locked="0" hidden="1"/>
    </xf>
    <xf numFmtId="0" fontId="58" fillId="0" borderId="0" xfId="4" applyFont="1" applyProtection="1">
      <protection hidden="1"/>
    </xf>
    <xf numFmtId="0" fontId="6" fillId="0" borderId="0" xfId="4" applyAlignment="1" applyProtection="1">
      <alignment wrapText="1"/>
      <protection hidden="1"/>
    </xf>
    <xf numFmtId="49" fontId="7" fillId="2" borderId="0" xfId="6" applyNumberFormat="1" applyFont="1" applyFill="1" applyAlignment="1" applyProtection="1">
      <alignment wrapText="1"/>
      <protection hidden="1"/>
    </xf>
    <xf numFmtId="49" fontId="9" fillId="3" borderId="5" xfId="6" applyNumberFormat="1" applyFont="1" applyFill="1" applyBorder="1" applyAlignment="1" applyProtection="1">
      <alignment horizontal="left" vertical="top" wrapText="1"/>
      <protection locked="0"/>
    </xf>
    <xf numFmtId="49" fontId="3" fillId="2" borderId="0" xfId="6" applyNumberFormat="1" applyFill="1" applyAlignment="1" applyProtection="1">
      <alignment wrapText="1"/>
      <protection hidden="1"/>
    </xf>
    <xf numFmtId="0" fontId="6" fillId="0" borderId="0" xfId="4" applyAlignment="1">
      <alignment wrapText="1"/>
    </xf>
    <xf numFmtId="49" fontId="9" fillId="3" borderId="5" xfId="6" applyNumberFormat="1" applyFont="1" applyFill="1" applyBorder="1" applyAlignment="1" applyProtection="1">
      <alignment horizontal="left" vertical="top"/>
      <protection locked="0"/>
    </xf>
    <xf numFmtId="49" fontId="7" fillId="2" borderId="0" xfId="6" applyNumberFormat="1" applyFont="1" applyFill="1" applyAlignment="1" applyProtection="1">
      <alignment vertical="top" wrapText="1"/>
      <protection hidden="1"/>
    </xf>
    <xf numFmtId="49" fontId="3" fillId="2" borderId="0" xfId="6" applyNumberFormat="1" applyFill="1" applyAlignment="1" applyProtection="1">
      <alignment horizontal="left"/>
      <protection hidden="1"/>
    </xf>
    <xf numFmtId="0" fontId="7" fillId="0" borderId="0" xfId="6" applyFont="1" applyProtection="1">
      <protection hidden="1"/>
    </xf>
    <xf numFmtId="0" fontId="7" fillId="7" borderId="0" xfId="6" applyFont="1" applyFill="1" applyProtection="1">
      <protection hidden="1"/>
    </xf>
    <xf numFmtId="4" fontId="7" fillId="2" borderId="0" xfId="6" applyNumberFormat="1" applyFont="1" applyFill="1" applyProtection="1">
      <protection hidden="1"/>
    </xf>
    <xf numFmtId="4" fontId="9" fillId="9" borderId="0" xfId="10" applyNumberFormat="1" applyFont="1" applyFill="1" applyProtection="1">
      <protection hidden="1"/>
    </xf>
    <xf numFmtId="4" fontId="9" fillId="9" borderId="5" xfId="10" applyNumberFormat="1" applyFont="1" applyFill="1" applyBorder="1" applyProtection="1">
      <protection hidden="1"/>
    </xf>
    <xf numFmtId="49" fontId="7" fillId="7" borderId="0" xfId="4" applyNumberFormat="1" applyFont="1" applyFill="1" applyProtection="1">
      <protection hidden="1"/>
    </xf>
    <xf numFmtId="49" fontId="6" fillId="7" borderId="0" xfId="4" applyNumberFormat="1" applyFill="1" applyProtection="1">
      <protection hidden="1"/>
    </xf>
    <xf numFmtId="49" fontId="6" fillId="7" borderId="0" xfId="1" applyNumberFormat="1" applyFont="1" applyFill="1" applyProtection="1">
      <protection hidden="1"/>
    </xf>
    <xf numFmtId="0" fontId="15" fillId="7" borderId="6" xfId="4" applyFont="1" applyFill="1" applyBorder="1" applyAlignment="1" applyProtection="1">
      <alignment textRotation="45"/>
      <protection hidden="1"/>
    </xf>
    <xf numFmtId="0" fontId="15" fillId="7" borderId="5" xfId="4" applyFont="1" applyFill="1" applyBorder="1" applyAlignment="1" applyProtection="1">
      <alignment horizontal="center" textRotation="45"/>
      <protection hidden="1"/>
    </xf>
    <xf numFmtId="0" fontId="15" fillId="7" borderId="5" xfId="4" applyFont="1" applyFill="1" applyBorder="1" applyAlignment="1" applyProtection="1">
      <alignment horizontal="center"/>
      <protection hidden="1"/>
    </xf>
    <xf numFmtId="0" fontId="15" fillId="7" borderId="13" xfId="4" applyFont="1" applyFill="1" applyBorder="1" applyAlignment="1" applyProtection="1">
      <alignment horizontal="center"/>
      <protection hidden="1"/>
    </xf>
    <xf numFmtId="0" fontId="15" fillId="7" borderId="12" xfId="4" applyFont="1" applyFill="1" applyBorder="1" applyAlignment="1" applyProtection="1">
      <alignment horizontal="center"/>
      <protection hidden="1"/>
    </xf>
    <xf numFmtId="0" fontId="15" fillId="7" borderId="63" xfId="4" applyFont="1" applyFill="1" applyBorder="1" applyAlignment="1" applyProtection="1">
      <alignment horizontal="center"/>
      <protection hidden="1"/>
    </xf>
    <xf numFmtId="49" fontId="9" fillId="3" borderId="6" xfId="10" applyNumberFormat="1" applyFont="1" applyFill="1" applyBorder="1" applyProtection="1">
      <protection locked="0" hidden="1"/>
      <extLst>
        <ext xmlns:xfpb="http://schemas.microsoft.com/office/spreadsheetml/2022/featurepropertybag" uri="{C7286773-470A-42A8-94C5-96B5CB345126}">
          <xfpb:xfComplement i="0"/>
        </ext>
      </extLst>
    </xf>
    <xf numFmtId="49" fontId="9" fillId="3" borderId="6" xfId="10" applyNumberFormat="1" applyFont="1" applyFill="1" applyBorder="1" applyAlignment="1" applyProtection="1">
      <alignment horizontal="center"/>
      <protection locked="0" hidden="1"/>
      <extLst>
        <ext xmlns:xfpb="http://schemas.microsoft.com/office/spreadsheetml/2022/featurepropertybag" uri="{C7286773-470A-42A8-94C5-96B5CB345126}">
          <xfpb:xfComplement i="0"/>
        </ext>
      </extLst>
    </xf>
    <xf numFmtId="0" fontId="18" fillId="2" borderId="0" xfId="5" applyFont="1" applyFill="1" applyProtection="1">
      <protection hidden="1"/>
    </xf>
    <xf numFmtId="0" fontId="6" fillId="9" borderId="0" xfId="0" applyFont="1" applyFill="1" applyAlignment="1" applyProtection="1">
      <alignment horizontal="left" vertical="center"/>
      <protection hidden="1"/>
    </xf>
    <xf numFmtId="43" fontId="9" fillId="0" borderId="0" xfId="12" applyFont="1" applyFill="1" applyBorder="1" applyAlignment="1" applyProtection="1">
      <alignment vertical="center"/>
      <protection locked="0"/>
    </xf>
    <xf numFmtId="0" fontId="15" fillId="0" borderId="0" xfId="0" applyFont="1" applyAlignment="1" applyProtection="1">
      <alignment horizontal="left"/>
      <protection hidden="1"/>
    </xf>
    <xf numFmtId="0" fontId="7" fillId="9" borderId="0" xfId="0" applyFont="1" applyFill="1" applyAlignment="1" applyProtection="1">
      <alignment horizontal="left" vertical="center"/>
      <protection hidden="1"/>
    </xf>
    <xf numFmtId="0" fontId="7" fillId="9" borderId="0" xfId="0" applyFont="1" applyFill="1" applyAlignment="1" applyProtection="1">
      <alignment vertical="center"/>
      <protection hidden="1"/>
    </xf>
    <xf numFmtId="1" fontId="3" fillId="10" borderId="0" xfId="0" applyNumberFormat="1" applyFont="1" applyFill="1" applyAlignment="1" applyProtection="1">
      <alignment horizontal="center" vertical="center"/>
      <protection hidden="1"/>
    </xf>
    <xf numFmtId="0" fontId="6" fillId="2" borderId="0" xfId="0" applyFont="1" applyFill="1" applyProtection="1">
      <protection hidden="1"/>
    </xf>
    <xf numFmtId="0" fontId="0" fillId="0" borderId="11" xfId="0" applyBorder="1"/>
    <xf numFmtId="0" fontId="0" fillId="0" borderId="32" xfId="0" applyBorder="1"/>
    <xf numFmtId="0" fontId="0" fillId="0" borderId="13" xfId="0" applyBorder="1"/>
    <xf numFmtId="185" fontId="9" fillId="0" borderId="0" xfId="8" applyNumberFormat="1" applyFont="1" applyFill="1" applyBorder="1" applyAlignment="1" applyProtection="1">
      <alignment vertical="center"/>
      <protection locked="0" hidden="1"/>
    </xf>
    <xf numFmtId="0" fontId="28" fillId="2" borderId="0" xfId="0" applyFont="1" applyFill="1" applyAlignment="1" applyProtection="1">
      <alignment horizontal="center" vertical="center"/>
      <protection hidden="1"/>
    </xf>
    <xf numFmtId="4" fontId="7" fillId="2" borderId="0" xfId="4" applyNumberFormat="1" applyFont="1" applyFill="1" applyAlignment="1" applyProtection="1">
      <alignment horizontal="center" vertical="center"/>
      <protection hidden="1"/>
    </xf>
    <xf numFmtId="0" fontId="7" fillId="2" borderId="0" xfId="4" applyFont="1" applyFill="1" applyAlignment="1" applyProtection="1">
      <alignment vertical="center" wrapText="1"/>
      <protection hidden="1"/>
    </xf>
    <xf numFmtId="4" fontId="7" fillId="4" borderId="0" xfId="4" applyNumberFormat="1" applyFont="1" applyFill="1" applyAlignment="1" applyProtection="1">
      <alignment horizontal="center" vertical="center"/>
      <protection hidden="1"/>
    </xf>
    <xf numFmtId="0" fontId="9" fillId="7" borderId="0" xfId="0" applyFont="1" applyFill="1" applyAlignment="1">
      <alignment vertical="top"/>
    </xf>
    <xf numFmtId="49" fontId="7" fillId="2" borderId="0" xfId="4" applyNumberFormat="1" applyFont="1" applyFill="1" applyProtection="1">
      <protection hidden="1"/>
    </xf>
    <xf numFmtId="0" fontId="6" fillId="7" borderId="0" xfId="16" applyFill="1" applyAlignment="1" applyProtection="1">
      <alignment vertical="center"/>
      <protection hidden="1"/>
    </xf>
    <xf numFmtId="0" fontId="14" fillId="2" borderId="0" xfId="16" applyFont="1" applyFill="1" applyAlignment="1" applyProtection="1">
      <alignment vertical="center"/>
      <protection hidden="1"/>
    </xf>
    <xf numFmtId="0" fontId="6" fillId="7" borderId="0" xfId="16" applyFill="1"/>
    <xf numFmtId="0" fontId="6" fillId="0" borderId="0" xfId="16"/>
    <xf numFmtId="0" fontId="6" fillId="7" borderId="0" xfId="16" applyFill="1" applyProtection="1">
      <protection hidden="1"/>
    </xf>
    <xf numFmtId="0" fontId="7" fillId="7" borderId="0" xfId="16" applyFont="1" applyFill="1"/>
    <xf numFmtId="0" fontId="7" fillId="2" borderId="0" xfId="16" applyFont="1" applyFill="1" applyProtection="1">
      <protection hidden="1"/>
    </xf>
    <xf numFmtId="0" fontId="14" fillId="7" borderId="0" xfId="10" applyFont="1" applyFill="1" applyProtection="1">
      <protection hidden="1"/>
    </xf>
    <xf numFmtId="0" fontId="6" fillId="2" borderId="0" xfId="16" applyFill="1" applyProtection="1">
      <protection hidden="1"/>
    </xf>
    <xf numFmtId="0" fontId="14" fillId="2" borderId="0" xfId="16" applyFont="1" applyFill="1" applyProtection="1">
      <protection hidden="1"/>
    </xf>
    <xf numFmtId="0" fontId="14" fillId="7" borderId="0" xfId="16" applyFont="1" applyFill="1" applyProtection="1">
      <protection hidden="1"/>
    </xf>
    <xf numFmtId="0" fontId="9" fillId="7" borderId="0" xfId="10" applyFont="1" applyFill="1" applyProtection="1">
      <protection hidden="1"/>
    </xf>
    <xf numFmtId="0" fontId="9" fillId="7" borderId="0" xfId="10" applyFont="1" applyFill="1" applyAlignment="1" applyProtection="1">
      <alignment horizontal="left"/>
      <protection hidden="1"/>
    </xf>
    <xf numFmtId="0" fontId="29" fillId="7" borderId="0" xfId="10" applyFont="1" applyFill="1" applyAlignment="1" applyProtection="1">
      <alignment vertical="center"/>
      <protection hidden="1"/>
    </xf>
    <xf numFmtId="0" fontId="34" fillId="7" borderId="0" xfId="10" applyFont="1" applyFill="1" applyAlignment="1" applyProtection="1">
      <alignment vertical="center"/>
      <protection hidden="1"/>
    </xf>
    <xf numFmtId="0" fontId="28" fillId="7" borderId="0" xfId="10" applyFont="1" applyFill="1" applyAlignment="1" applyProtection="1">
      <alignment vertical="center"/>
      <protection hidden="1"/>
    </xf>
    <xf numFmtId="0" fontId="6" fillId="7" borderId="0" xfId="16" applyFill="1" applyProtection="1">
      <protection locked="0" hidden="1"/>
      <extLst>
        <ext xmlns:xfpb="http://schemas.microsoft.com/office/spreadsheetml/2022/featurepropertybag" uri="{C7286773-470A-42A8-94C5-96B5CB345126}">
          <xfpb:xfComplement i="0"/>
        </ext>
      </extLst>
    </xf>
    <xf numFmtId="0" fontId="7" fillId="7" borderId="0" xfId="16" applyFont="1" applyFill="1" applyProtection="1">
      <protection hidden="1"/>
    </xf>
    <xf numFmtId="0" fontId="9" fillId="7" borderId="0" xfId="16" applyFont="1" applyFill="1" applyProtection="1">
      <protection hidden="1"/>
    </xf>
    <xf numFmtId="0" fontId="6" fillId="0" borderId="0" xfId="16" applyProtection="1">
      <protection hidden="1"/>
    </xf>
    <xf numFmtId="0" fontId="7" fillId="7" borderId="0" xfId="10" applyFont="1" applyFill="1" applyProtection="1">
      <protection hidden="1"/>
    </xf>
    <xf numFmtId="0" fontId="7" fillId="7" borderId="0" xfId="10" applyFont="1" applyFill="1" applyAlignment="1" applyProtection="1">
      <alignment vertical="center"/>
      <protection hidden="1"/>
    </xf>
    <xf numFmtId="49" fontId="7" fillId="7" borderId="0" xfId="10" applyNumberFormat="1" applyFont="1" applyFill="1" applyProtection="1">
      <protection hidden="1"/>
    </xf>
    <xf numFmtId="49" fontId="14" fillId="2" borderId="0" xfId="16" applyNumberFormat="1" applyFont="1" applyFill="1" applyProtection="1">
      <protection hidden="1"/>
    </xf>
    <xf numFmtId="49" fontId="6" fillId="7" borderId="0" xfId="16" applyNumberFormat="1" applyFill="1" applyProtection="1">
      <protection hidden="1"/>
    </xf>
    <xf numFmtId="49" fontId="6" fillId="7" borderId="0" xfId="16" applyNumberFormat="1" applyFill="1"/>
    <xf numFmtId="49" fontId="6" fillId="0" borderId="0" xfId="16" applyNumberFormat="1"/>
    <xf numFmtId="49" fontId="9" fillId="7" borderId="0" xfId="10" applyNumberFormat="1" applyFont="1" applyFill="1" applyProtection="1">
      <protection hidden="1"/>
    </xf>
    <xf numFmtId="49" fontId="9" fillId="2" borderId="0" xfId="16" applyNumberFormat="1" applyFont="1" applyFill="1" applyProtection="1">
      <protection hidden="1"/>
    </xf>
    <xf numFmtId="49" fontId="9" fillId="7" borderId="0" xfId="16" applyNumberFormat="1" applyFont="1" applyFill="1" applyProtection="1">
      <protection hidden="1"/>
    </xf>
    <xf numFmtId="49" fontId="9" fillId="7" borderId="0" xfId="16" applyNumberFormat="1" applyFont="1" applyFill="1"/>
    <xf numFmtId="49" fontId="9" fillId="0" borderId="0" xfId="16" applyNumberFormat="1" applyFont="1"/>
    <xf numFmtId="0" fontId="7" fillId="7" borderId="0" xfId="10" applyFont="1" applyFill="1" applyAlignment="1" applyProtection="1">
      <alignment vertical="center" wrapText="1"/>
      <protection hidden="1"/>
    </xf>
    <xf numFmtId="0" fontId="7" fillId="7" borderId="0" xfId="10" applyFont="1" applyFill="1" applyAlignment="1">
      <alignment vertical="center" wrapText="1"/>
    </xf>
    <xf numFmtId="0" fontId="9" fillId="7" borderId="0" xfId="10" applyFont="1" applyFill="1" applyAlignment="1" applyProtection="1">
      <alignment vertical="center"/>
      <protection hidden="1"/>
    </xf>
    <xf numFmtId="0" fontId="7" fillId="7" borderId="0" xfId="10" applyFont="1" applyFill="1" applyAlignment="1" applyProtection="1">
      <alignment horizontal="left" wrapText="1"/>
      <protection hidden="1"/>
    </xf>
    <xf numFmtId="49" fontId="7" fillId="7" borderId="0" xfId="16" applyNumberFormat="1" applyFont="1" applyFill="1" applyProtection="1">
      <protection hidden="1"/>
    </xf>
    <xf numFmtId="49" fontId="14" fillId="7" borderId="0" xfId="16" applyNumberFormat="1" applyFont="1" applyFill="1" applyProtection="1">
      <protection hidden="1"/>
    </xf>
    <xf numFmtId="49" fontId="7" fillId="2" borderId="0" xfId="10" applyNumberFormat="1" applyFont="1" applyFill="1" applyAlignment="1" applyProtection="1">
      <alignment vertical="center"/>
      <protection hidden="1"/>
    </xf>
    <xf numFmtId="49" fontId="9" fillId="2" borderId="0" xfId="16" applyNumberFormat="1" applyFont="1" applyFill="1" applyAlignment="1" applyProtection="1">
      <alignment vertical="center"/>
      <protection hidden="1"/>
    </xf>
    <xf numFmtId="49" fontId="7" fillId="7" borderId="0" xfId="16" applyNumberFormat="1" applyFont="1" applyFill="1" applyAlignment="1" applyProtection="1">
      <alignment vertical="center"/>
      <protection hidden="1"/>
    </xf>
    <xf numFmtId="49" fontId="7" fillId="2" borderId="0" xfId="10" applyNumberFormat="1" applyFont="1" applyFill="1" applyAlignment="1" applyProtection="1">
      <alignment horizontal="left" vertical="center"/>
      <protection hidden="1"/>
    </xf>
    <xf numFmtId="0" fontId="9" fillId="2" borderId="0" xfId="16" applyFont="1" applyFill="1" applyAlignment="1" applyProtection="1">
      <alignment vertical="center"/>
      <protection hidden="1"/>
    </xf>
    <xf numFmtId="0" fontId="7" fillId="7" borderId="0" xfId="16" applyFont="1" applyFill="1" applyAlignment="1" applyProtection="1">
      <alignment vertical="center"/>
      <protection hidden="1"/>
    </xf>
    <xf numFmtId="49" fontId="7" fillId="2" borderId="0" xfId="10" applyNumberFormat="1" applyFont="1" applyFill="1" applyAlignment="1" applyProtection="1">
      <alignment vertical="center" wrapText="1"/>
      <protection hidden="1"/>
    </xf>
    <xf numFmtId="49" fontId="22" fillId="2" borderId="0" xfId="16" applyNumberFormat="1" applyFont="1" applyFill="1" applyProtection="1">
      <protection hidden="1"/>
    </xf>
    <xf numFmtId="49" fontId="24" fillId="7" borderId="0" xfId="10" applyNumberFormat="1" applyFont="1" applyFill="1" applyProtection="1">
      <protection hidden="1"/>
    </xf>
    <xf numFmtId="49" fontId="23" fillId="7" borderId="0" xfId="16" applyNumberFormat="1" applyFont="1" applyFill="1" applyProtection="1">
      <protection hidden="1"/>
    </xf>
    <xf numFmtId="49" fontId="25" fillId="7" borderId="0" xfId="16" applyNumberFormat="1" applyFont="1" applyFill="1" applyProtection="1">
      <protection hidden="1"/>
    </xf>
    <xf numFmtId="0" fontId="6" fillId="23" borderId="0" xfId="10" applyFont="1" applyFill="1"/>
    <xf numFmtId="0" fontId="7" fillId="23" borderId="0" xfId="10" applyFont="1" applyFill="1"/>
    <xf numFmtId="0" fontId="7" fillId="7" borderId="0" xfId="10" applyFont="1" applyFill="1" applyAlignment="1" applyProtection="1">
      <alignment horizontal="right"/>
      <protection hidden="1"/>
    </xf>
    <xf numFmtId="0" fontId="6" fillId="2" borderId="0" xfId="16" applyFill="1"/>
    <xf numFmtId="0" fontId="61" fillId="2" borderId="0" xfId="10" applyFont="1" applyFill="1" applyProtection="1">
      <protection hidden="1"/>
    </xf>
    <xf numFmtId="0" fontId="62" fillId="2" borderId="0" xfId="10" applyFont="1" applyFill="1"/>
    <xf numFmtId="0" fontId="14" fillId="2" borderId="0" xfId="10" applyFont="1" applyFill="1" applyProtection="1">
      <protection hidden="1"/>
    </xf>
    <xf numFmtId="0" fontId="14" fillId="2" borderId="0" xfId="6" applyFont="1" applyFill="1" applyProtection="1">
      <protection hidden="1"/>
    </xf>
    <xf numFmtId="0" fontId="9" fillId="2" borderId="0" xfId="16" applyFont="1" applyFill="1" applyProtection="1">
      <protection hidden="1"/>
    </xf>
    <xf numFmtId="49" fontId="7" fillId="2" borderId="0" xfId="16" applyNumberFormat="1" applyFont="1" applyFill="1" applyAlignment="1" applyProtection="1">
      <alignment horizontal="center"/>
      <protection hidden="1"/>
    </xf>
    <xf numFmtId="49" fontId="7" fillId="0" borderId="0" xfId="16" applyNumberFormat="1" applyFont="1" applyAlignment="1" applyProtection="1">
      <alignment horizontal="center"/>
      <protection hidden="1"/>
    </xf>
    <xf numFmtId="0" fontId="4" fillId="2" borderId="0" xfId="10" applyFont="1" applyFill="1" applyProtection="1">
      <protection hidden="1"/>
    </xf>
    <xf numFmtId="0" fontId="61" fillId="2" borderId="0" xfId="16" applyFont="1" applyFill="1" applyProtection="1">
      <protection hidden="1"/>
    </xf>
    <xf numFmtId="0" fontId="63" fillId="2" borderId="0" xfId="10" applyFont="1" applyFill="1" applyProtection="1">
      <protection hidden="1"/>
    </xf>
    <xf numFmtId="0" fontId="62" fillId="2" borderId="0" xfId="10" applyFont="1" applyFill="1" applyProtection="1">
      <protection hidden="1"/>
    </xf>
    <xf numFmtId="0" fontId="4" fillId="0" borderId="0" xfId="15" applyFont="1" applyProtection="1">
      <protection hidden="1"/>
    </xf>
    <xf numFmtId="0" fontId="7" fillId="2" borderId="0" xfId="16" applyFont="1" applyFill="1" applyAlignment="1" applyProtection="1">
      <alignment horizontal="center" vertical="center"/>
      <protection hidden="1"/>
    </xf>
    <xf numFmtId="0" fontId="7" fillId="7" borderId="0" xfId="15" applyFont="1" applyFill="1" applyProtection="1">
      <protection hidden="1"/>
    </xf>
    <xf numFmtId="0" fontId="7" fillId="0" borderId="0" xfId="15" applyFont="1" applyProtection="1">
      <protection hidden="1"/>
    </xf>
    <xf numFmtId="0" fontId="3" fillId="0" borderId="0" xfId="10" applyProtection="1">
      <protection hidden="1"/>
    </xf>
    <xf numFmtId="0" fontId="48" fillId="7" borderId="0" xfId="0" applyFont="1" applyFill="1" applyAlignment="1">
      <alignment vertical="center"/>
    </xf>
    <xf numFmtId="0" fontId="7" fillId="7" borderId="0" xfId="0" applyFont="1" applyFill="1"/>
    <xf numFmtId="0" fontId="7" fillId="7" borderId="0" xfId="0" applyFont="1" applyFill="1" applyAlignment="1">
      <alignment horizontal="left" vertical="center"/>
    </xf>
    <xf numFmtId="0" fontId="7" fillId="7" borderId="0" xfId="0" applyFont="1" applyFill="1" applyAlignment="1">
      <alignment vertical="center"/>
    </xf>
    <xf numFmtId="0" fontId="7" fillId="7" borderId="1" xfId="0" applyFont="1" applyFill="1" applyBorder="1"/>
    <xf numFmtId="168" fontId="7" fillId="7" borderId="15" xfId="0" applyNumberFormat="1" applyFont="1" applyFill="1" applyBorder="1" applyAlignment="1" applyProtection="1">
      <alignment horizontal="center" vertical="center"/>
      <protection hidden="1"/>
    </xf>
    <xf numFmtId="0" fontId="9" fillId="7" borderId="0" xfId="0" applyFont="1" applyFill="1" applyAlignment="1">
      <alignment horizontal="right" vertical="top"/>
    </xf>
    <xf numFmtId="4" fontId="7" fillId="4" borderId="0" xfId="4" applyNumberFormat="1" applyFont="1" applyFill="1" applyAlignment="1" applyProtection="1">
      <alignment horizontal="left" vertical="center"/>
      <protection hidden="1"/>
    </xf>
    <xf numFmtId="0" fontId="7" fillId="13" borderId="7" xfId="4" applyFont="1" applyFill="1" applyBorder="1" applyAlignment="1">
      <alignment horizontal="center" vertical="center"/>
    </xf>
    <xf numFmtId="0" fontId="7" fillId="2" borderId="14" xfId="4" applyFont="1" applyFill="1" applyBorder="1" applyProtection="1">
      <protection hidden="1"/>
    </xf>
    <xf numFmtId="0" fontId="7" fillId="2" borderId="3" xfId="4" applyFont="1" applyFill="1" applyBorder="1" applyProtection="1">
      <protection hidden="1"/>
    </xf>
    <xf numFmtId="0" fontId="7" fillId="2" borderId="10" xfId="4" applyFont="1" applyFill="1" applyBorder="1" applyProtection="1">
      <protection hidden="1"/>
    </xf>
    <xf numFmtId="0" fontId="7" fillId="2" borderId="2" xfId="4" applyFont="1" applyFill="1" applyBorder="1" applyProtection="1">
      <protection hidden="1"/>
    </xf>
    <xf numFmtId="0" fontId="7" fillId="2" borderId="1" xfId="4" applyFont="1" applyFill="1" applyBorder="1" applyProtection="1">
      <protection hidden="1"/>
    </xf>
    <xf numFmtId="0" fontId="7" fillId="2" borderId="11" xfId="4" applyFont="1" applyFill="1" applyBorder="1" applyAlignment="1" applyProtection="1">
      <alignment horizontal="center"/>
      <protection hidden="1"/>
    </xf>
    <xf numFmtId="0" fontId="7" fillId="2" borderId="12" xfId="4" applyFont="1" applyFill="1" applyBorder="1" applyProtection="1">
      <protection hidden="1"/>
    </xf>
    <xf numFmtId="0" fontId="7" fillId="2" borderId="62" xfId="4" applyFont="1" applyFill="1" applyBorder="1" applyProtection="1">
      <protection hidden="1"/>
    </xf>
    <xf numFmtId="0" fontId="7" fillId="2" borderId="62" xfId="4" applyFont="1" applyFill="1" applyBorder="1" applyAlignment="1" applyProtection="1">
      <alignment horizontal="right"/>
      <protection hidden="1"/>
    </xf>
    <xf numFmtId="0" fontId="7" fillId="2" borderId="63" xfId="4" applyFont="1" applyFill="1" applyBorder="1" applyProtection="1">
      <protection hidden="1"/>
    </xf>
    <xf numFmtId="0" fontId="7" fillId="2" borderId="13" xfId="4" applyFont="1" applyFill="1" applyBorder="1" applyAlignment="1" applyProtection="1">
      <alignment horizontal="center"/>
      <protection hidden="1"/>
    </xf>
    <xf numFmtId="0" fontId="7" fillId="2" borderId="5" xfId="4" applyFont="1" applyFill="1" applyBorder="1" applyAlignment="1" applyProtection="1">
      <alignment horizontal="center" vertical="center"/>
      <protection hidden="1"/>
    </xf>
    <xf numFmtId="0" fontId="7" fillId="2" borderId="5" xfId="4" applyFont="1" applyFill="1" applyBorder="1" applyProtection="1">
      <protection hidden="1"/>
    </xf>
    <xf numFmtId="0" fontId="12" fillId="2" borderId="0" xfId="4" applyFont="1" applyFill="1" applyAlignment="1" applyProtection="1">
      <alignment horizontal="center"/>
      <protection hidden="1"/>
    </xf>
    <xf numFmtId="0" fontId="12" fillId="7" borderId="0" xfId="4" applyFont="1" applyFill="1" applyAlignment="1" applyProtection="1">
      <alignment horizontal="center"/>
      <protection hidden="1"/>
    </xf>
    <xf numFmtId="0" fontId="14" fillId="2" borderId="0" xfId="4" applyFont="1" applyFill="1" applyAlignment="1" applyProtection="1">
      <alignment vertical="center"/>
      <protection hidden="1"/>
    </xf>
    <xf numFmtId="0" fontId="7" fillId="2" borderId="0" xfId="4" applyFont="1" applyFill="1" applyAlignment="1" applyProtection="1">
      <alignment horizontal="center"/>
      <protection hidden="1"/>
    </xf>
    <xf numFmtId="0" fontId="6" fillId="0" borderId="29" xfId="16" applyBorder="1"/>
    <xf numFmtId="0" fontId="6" fillId="7" borderId="0" xfId="0" applyFont="1" applyFill="1" applyAlignment="1">
      <alignment horizontal="left" vertical="top"/>
    </xf>
    <xf numFmtId="0" fontId="0" fillId="0" borderId="0" xfId="0" applyAlignment="1">
      <alignment vertical="top"/>
    </xf>
    <xf numFmtId="0" fontId="0" fillId="0" borderId="30" xfId="0" applyBorder="1"/>
    <xf numFmtId="0" fontId="10" fillId="2" borderId="62" xfId="4" applyFont="1" applyFill="1" applyBorder="1" applyProtection="1">
      <protection hidden="1"/>
    </xf>
    <xf numFmtId="49" fontId="9" fillId="2" borderId="0" xfId="4" applyNumberFormat="1" applyFont="1" applyFill="1" applyAlignment="1" applyProtection="1">
      <alignment horizontal="left" vertical="top"/>
      <protection hidden="1"/>
    </xf>
    <xf numFmtId="0" fontId="9" fillId="2" borderId="4" xfId="4" applyFont="1" applyFill="1" applyBorder="1" applyProtection="1">
      <protection hidden="1"/>
    </xf>
    <xf numFmtId="171" fontId="9" fillId="2" borderId="4" xfId="4" applyNumberFormat="1" applyFont="1" applyFill="1" applyBorder="1" applyAlignment="1" applyProtection="1">
      <alignment horizontal="right"/>
      <protection hidden="1"/>
    </xf>
    <xf numFmtId="2" fontId="9" fillId="2" borderId="4" xfId="4" applyNumberFormat="1" applyFont="1" applyFill="1" applyBorder="1" applyProtection="1">
      <protection hidden="1"/>
    </xf>
    <xf numFmtId="2" fontId="9" fillId="2" borderId="4" xfId="4" applyNumberFormat="1" applyFont="1" applyFill="1" applyBorder="1" applyAlignment="1" applyProtection="1">
      <alignment horizontal="center"/>
      <protection hidden="1"/>
    </xf>
    <xf numFmtId="0" fontId="14" fillId="0" borderId="0" xfId="4" applyFont="1"/>
    <xf numFmtId="0" fontId="10" fillId="3" borderId="4" xfId="4" applyFont="1" applyFill="1" applyBorder="1" applyAlignment="1" applyProtection="1">
      <alignment horizontal="center"/>
      <protection locked="0"/>
    </xf>
    <xf numFmtId="0" fontId="10" fillId="3" borderId="6" xfId="4" applyFont="1" applyFill="1" applyBorder="1" applyAlignment="1" applyProtection="1">
      <alignment horizontal="center"/>
      <protection locked="0"/>
    </xf>
    <xf numFmtId="0" fontId="10" fillId="3" borderId="5" xfId="4" applyFont="1" applyFill="1" applyBorder="1" applyAlignment="1" applyProtection="1">
      <alignment horizontal="center"/>
      <protection locked="0"/>
    </xf>
    <xf numFmtId="49" fontId="7" fillId="25" borderId="7" xfId="4" applyNumberFormat="1" applyFont="1" applyFill="1" applyBorder="1" applyAlignment="1" applyProtection="1">
      <alignment horizontal="center" wrapText="1"/>
      <protection locked="0" hidden="1"/>
    </xf>
    <xf numFmtId="49" fontId="9" fillId="3" borderId="7" xfId="4" applyNumberFormat="1" applyFont="1" applyFill="1" applyBorder="1" applyAlignment="1" applyProtection="1">
      <alignment horizontal="center"/>
      <protection locked="0"/>
    </xf>
    <xf numFmtId="49" fontId="9" fillId="3" borderId="5" xfId="4" applyNumberFormat="1" applyFont="1" applyFill="1" applyBorder="1" applyAlignment="1" applyProtection="1">
      <alignment horizontal="center"/>
      <protection locked="0"/>
    </xf>
    <xf numFmtId="49" fontId="9" fillId="3" borderId="6" xfId="4" applyNumberFormat="1" applyFont="1" applyFill="1" applyBorder="1" applyAlignment="1" applyProtection="1">
      <alignment horizontal="center"/>
      <protection locked="0"/>
    </xf>
    <xf numFmtId="49" fontId="9" fillId="3" borderId="16" xfId="4" applyNumberFormat="1" applyFont="1" applyFill="1" applyBorder="1" applyAlignment="1" applyProtection="1">
      <alignment horizontal="center"/>
      <protection locked="0"/>
    </xf>
    <xf numFmtId="4" fontId="10" fillId="4" borderId="5" xfId="4" applyNumberFormat="1" applyFont="1" applyFill="1" applyBorder="1" applyAlignment="1" applyProtection="1">
      <alignment horizontal="center"/>
      <protection hidden="1"/>
    </xf>
    <xf numFmtId="4" fontId="10" fillId="5" borderId="5" xfId="4" applyNumberFormat="1" applyFont="1" applyFill="1" applyBorder="1" applyAlignment="1" applyProtection="1">
      <alignment horizontal="center"/>
      <protection hidden="1"/>
    </xf>
    <xf numFmtId="0" fontId="10" fillId="4" borderId="7" xfId="4" applyFont="1" applyFill="1" applyBorder="1" applyAlignment="1" applyProtection="1">
      <alignment horizontal="center"/>
      <protection hidden="1"/>
    </xf>
    <xf numFmtId="0" fontId="10" fillId="3" borderId="6" xfId="4" applyFont="1" applyFill="1" applyBorder="1" applyAlignment="1" applyProtection="1">
      <alignment horizontal="center"/>
      <protection hidden="1"/>
    </xf>
    <xf numFmtId="4" fontId="10" fillId="3" borderId="6" xfId="4" applyNumberFormat="1" applyFont="1" applyFill="1" applyBorder="1" applyAlignment="1" applyProtection="1">
      <alignment horizontal="center"/>
      <protection hidden="1"/>
    </xf>
    <xf numFmtId="4" fontId="10" fillId="8" borderId="6" xfId="4" applyNumberFormat="1" applyFont="1" applyFill="1" applyBorder="1" applyAlignment="1" applyProtection="1">
      <alignment horizontal="center"/>
      <protection hidden="1"/>
    </xf>
    <xf numFmtId="49" fontId="9" fillId="11" borderId="7" xfId="4" applyNumberFormat="1" applyFont="1" applyFill="1" applyBorder="1" applyAlignment="1" applyProtection="1">
      <alignment horizontal="center"/>
      <protection locked="0"/>
    </xf>
    <xf numFmtId="49" fontId="9" fillId="11" borderId="5" xfId="4" applyNumberFormat="1" applyFont="1" applyFill="1" applyBorder="1" applyAlignment="1" applyProtection="1">
      <alignment horizontal="center"/>
      <protection locked="0"/>
    </xf>
    <xf numFmtId="49" fontId="9" fillId="11" borderId="6" xfId="4" applyNumberFormat="1" applyFont="1" applyFill="1" applyBorder="1" applyAlignment="1" applyProtection="1">
      <alignment horizontal="center"/>
      <protection locked="0"/>
    </xf>
    <xf numFmtId="0" fontId="7" fillId="3" borderId="4" xfId="4" applyFont="1" applyFill="1" applyBorder="1" applyAlignment="1" applyProtection="1">
      <alignment horizontal="center"/>
      <protection locked="0"/>
    </xf>
    <xf numFmtId="0" fontId="7" fillId="7" borderId="0" xfId="10" applyFont="1" applyFill="1" applyAlignment="1" applyProtection="1">
      <alignment horizontal="center" vertical="center"/>
      <protection hidden="1"/>
    </xf>
    <xf numFmtId="0" fontId="15" fillId="7" borderId="0" xfId="0" applyFont="1" applyFill="1" applyAlignment="1" applyProtection="1">
      <alignment vertical="top"/>
      <protection hidden="1"/>
    </xf>
    <xf numFmtId="0" fontId="7" fillId="7" borderId="0" xfId="9" applyFont="1" applyFill="1" applyAlignment="1" applyProtection="1">
      <alignment horizontal="right" vertical="center"/>
      <protection hidden="1"/>
    </xf>
    <xf numFmtId="0" fontId="10" fillId="7" borderId="29" xfId="4" applyFont="1" applyFill="1" applyBorder="1"/>
    <xf numFmtId="0" fontId="7" fillId="7" borderId="29" xfId="4" applyFont="1" applyFill="1" applyBorder="1"/>
    <xf numFmtId="0" fontId="4" fillId="7" borderId="0" xfId="4" applyFont="1" applyFill="1"/>
    <xf numFmtId="0" fontId="1" fillId="7" borderId="0" xfId="15" applyFill="1" applyProtection="1">
      <protection hidden="1"/>
    </xf>
    <xf numFmtId="0" fontId="27" fillId="7" borderId="0" xfId="1" applyFill="1"/>
    <xf numFmtId="49" fontId="7" fillId="7" borderId="0" xfId="4" applyNumberFormat="1" applyFont="1" applyFill="1" applyAlignment="1" applyProtection="1">
      <alignment horizontal="center" vertical="center"/>
      <protection hidden="1"/>
    </xf>
    <xf numFmtId="0" fontId="1" fillId="7" borderId="0" xfId="15" applyFill="1"/>
    <xf numFmtId="0" fontId="6" fillId="7" borderId="29" xfId="16" applyFill="1" applyBorder="1"/>
    <xf numFmtId="0" fontId="3" fillId="7" borderId="62" xfId="10" applyFill="1" applyBorder="1" applyProtection="1">
      <protection hidden="1"/>
    </xf>
    <xf numFmtId="0" fontId="3" fillId="7" borderId="0" xfId="10" applyFill="1" applyProtection="1">
      <protection hidden="1"/>
    </xf>
    <xf numFmtId="0" fontId="4" fillId="7" borderId="0" xfId="10" applyFont="1" applyFill="1"/>
    <xf numFmtId="0" fontId="4" fillId="7" borderId="0" xfId="10" applyFont="1" applyFill="1" applyProtection="1">
      <protection hidden="1"/>
    </xf>
    <xf numFmtId="0" fontId="7" fillId="7" borderId="0" xfId="16" applyFont="1" applyFill="1" applyAlignment="1" applyProtection="1">
      <alignment horizontal="left"/>
      <protection hidden="1"/>
    </xf>
    <xf numFmtId="0" fontId="4" fillId="7" borderId="0" xfId="15" applyFont="1" applyFill="1" applyProtection="1">
      <protection hidden="1"/>
    </xf>
    <xf numFmtId="0" fontId="14" fillId="7" borderId="0" xfId="16" applyFont="1" applyFill="1" applyAlignment="1" applyProtection="1">
      <alignment vertical="center"/>
      <protection hidden="1"/>
    </xf>
    <xf numFmtId="0" fontId="62" fillId="7" borderId="0" xfId="10" applyFont="1" applyFill="1"/>
    <xf numFmtId="0" fontId="1" fillId="7" borderId="29" xfId="15" applyFill="1" applyBorder="1"/>
    <xf numFmtId="0" fontId="4" fillId="7" borderId="29" xfId="10" applyFont="1" applyFill="1" applyBorder="1"/>
    <xf numFmtId="0" fontId="7" fillId="7" borderId="3" xfId="16" applyFont="1" applyFill="1" applyBorder="1" applyAlignment="1" applyProtection="1">
      <alignment horizontal="left"/>
      <protection hidden="1"/>
    </xf>
    <xf numFmtId="0" fontId="3" fillId="7" borderId="0" xfId="7" applyFill="1" applyProtection="1">
      <protection hidden="1"/>
    </xf>
    <xf numFmtId="0" fontId="6" fillId="7" borderId="0" xfId="7" applyFont="1" applyFill="1"/>
    <xf numFmtId="0" fontId="3" fillId="7" borderId="29" xfId="7" applyFill="1" applyBorder="1"/>
    <xf numFmtId="0" fontId="53" fillId="7" borderId="0" xfId="7" applyFont="1" applyFill="1"/>
    <xf numFmtId="0" fontId="2" fillId="7" borderId="0" xfId="9" applyFill="1" applyProtection="1">
      <protection hidden="1"/>
    </xf>
    <xf numFmtId="0" fontId="7" fillId="7" borderId="0" xfId="9" applyFont="1" applyFill="1" applyProtection="1">
      <protection hidden="1"/>
    </xf>
    <xf numFmtId="0" fontId="2" fillId="7" borderId="0" xfId="9" applyFill="1"/>
    <xf numFmtId="175" fontId="13" fillId="7" borderId="0" xfId="4" applyNumberFormat="1" applyFont="1" applyFill="1" applyAlignment="1" applyProtection="1">
      <alignment textRotation="90"/>
      <protection hidden="1"/>
    </xf>
    <xf numFmtId="0" fontId="3" fillId="7" borderId="0" xfId="10" applyFill="1"/>
    <xf numFmtId="0" fontId="17" fillId="7" borderId="0" xfId="10" applyFont="1" applyFill="1" applyAlignment="1">
      <alignment horizontal="left" vertical="center"/>
    </xf>
    <xf numFmtId="0" fontId="41" fillId="7" borderId="0" xfId="10" applyFont="1" applyFill="1" applyAlignment="1">
      <alignment vertical="center"/>
    </xf>
    <xf numFmtId="0" fontId="49" fillId="7" borderId="0" xfId="10" applyFont="1" applyFill="1"/>
    <xf numFmtId="0" fontId="28" fillId="7" borderId="0" xfId="10" applyFont="1" applyFill="1" applyAlignment="1">
      <alignment vertical="center"/>
    </xf>
    <xf numFmtId="0" fontId="42" fillId="7" borderId="0" xfId="10" applyFont="1" applyFill="1" applyAlignment="1">
      <alignment vertical="center"/>
    </xf>
    <xf numFmtId="0" fontId="17" fillId="7" borderId="0" xfId="10" applyFont="1" applyFill="1" applyAlignment="1">
      <alignment vertical="center"/>
    </xf>
    <xf numFmtId="0" fontId="15" fillId="7" borderId="0" xfId="10" applyFont="1" applyFill="1"/>
    <xf numFmtId="0" fontId="7" fillId="7" borderId="0" xfId="10" applyFont="1" applyFill="1"/>
    <xf numFmtId="0" fontId="6" fillId="7" borderId="0" xfId="10" applyFont="1" applyFill="1" applyAlignment="1">
      <alignment horizontal="left" vertical="center" wrapText="1" indent="2"/>
    </xf>
    <xf numFmtId="0" fontId="14" fillId="7" borderId="0" xfId="10" applyFont="1" applyFill="1" applyAlignment="1">
      <alignment vertical="center"/>
    </xf>
    <xf numFmtId="0" fontId="6" fillId="7" borderId="0" xfId="10" applyFont="1" applyFill="1" applyAlignment="1" applyProtection="1">
      <alignment horizontal="center" vertical="center" wrapText="1"/>
      <protection locked="0" hidden="1"/>
    </xf>
    <xf numFmtId="0" fontId="6" fillId="7" borderId="0" xfId="10" applyFont="1" applyFill="1" applyAlignment="1">
      <alignment horizontal="left" vertical="top" wrapText="1"/>
    </xf>
    <xf numFmtId="0" fontId="54" fillId="7" borderId="0" xfId="10" applyFont="1" applyFill="1" applyAlignment="1">
      <alignment vertical="top" wrapText="1"/>
    </xf>
    <xf numFmtId="0" fontId="7" fillId="7" borderId="0" xfId="10" applyFont="1" applyFill="1" applyAlignment="1">
      <alignment horizontal="right"/>
    </xf>
    <xf numFmtId="0" fontId="46" fillId="7" borderId="0" xfId="10" applyFont="1" applyFill="1"/>
    <xf numFmtId="0" fontId="6" fillId="7" borderId="0" xfId="0" applyFont="1" applyFill="1" applyProtection="1">
      <protection hidden="1"/>
    </xf>
    <xf numFmtId="0" fontId="10" fillId="2" borderId="0" xfId="0" applyFont="1" applyFill="1" applyProtection="1">
      <protection locked="0" hidden="1"/>
      <extLst>
        <ext xmlns:xfpb="http://schemas.microsoft.com/office/spreadsheetml/2022/featurepropertybag" uri="{C7286773-470A-42A8-94C5-96B5CB345126}">
          <xfpb:xfComplement i="0"/>
        </ext>
      </extLst>
    </xf>
    <xf numFmtId="0" fontId="6" fillId="7" borderId="29" xfId="4" applyFill="1" applyBorder="1" applyProtection="1">
      <protection hidden="1"/>
    </xf>
    <xf numFmtId="0" fontId="13" fillId="2" borderId="0" xfId="4" applyFont="1" applyFill="1" applyAlignment="1" applyProtection="1">
      <alignment horizontal="right" wrapText="1"/>
      <protection hidden="1"/>
    </xf>
    <xf numFmtId="0" fontId="13" fillId="0" borderId="0" xfId="10" applyFont="1" applyAlignment="1" applyProtection="1">
      <alignment horizontal="left"/>
      <protection locked="0" hidden="1"/>
      <extLst>
        <ext xmlns:xfpb="http://schemas.microsoft.com/office/spreadsheetml/2022/featurepropertybag" uri="{C7286773-470A-42A8-94C5-96B5CB345126}">
          <xfpb:xfComplement i="0"/>
        </ext>
      </extLst>
    </xf>
    <xf numFmtId="0" fontId="10" fillId="7" borderId="3" xfId="4" applyFont="1" applyFill="1" applyBorder="1" applyAlignment="1" applyProtection="1">
      <alignment horizontal="center" vertical="center"/>
      <protection hidden="1"/>
    </xf>
    <xf numFmtId="0" fontId="7" fillId="7" borderId="0" xfId="4" applyFont="1" applyFill="1" applyProtection="1">
      <protection locked="0"/>
    </xf>
    <xf numFmtId="0" fontId="10" fillId="7" borderId="0" xfId="4" applyFont="1" applyFill="1" applyAlignment="1" applyProtection="1">
      <alignment horizontal="center" vertical="center"/>
      <protection hidden="1"/>
    </xf>
    <xf numFmtId="0" fontId="7" fillId="7" borderId="0" xfId="4" applyFont="1" applyFill="1" applyAlignment="1" applyProtection="1">
      <alignment horizontal="center" vertical="center"/>
      <protection hidden="1"/>
    </xf>
    <xf numFmtId="0" fontId="7" fillId="7" borderId="10" xfId="4" applyFont="1" applyFill="1" applyBorder="1" applyAlignment="1" applyProtection="1">
      <alignment horizontal="center" vertical="center" textRotation="90" wrapText="1"/>
      <protection hidden="1"/>
    </xf>
    <xf numFmtId="0" fontId="13" fillId="7" borderId="5" xfId="4" applyFont="1" applyFill="1" applyBorder="1" applyAlignment="1" applyProtection="1">
      <alignment horizontal="center" vertical="center" textRotation="90" wrapText="1"/>
      <protection hidden="1"/>
    </xf>
    <xf numFmtId="0" fontId="10" fillId="7" borderId="4" xfId="4" applyFont="1" applyFill="1" applyBorder="1" applyAlignment="1" applyProtection="1">
      <alignment horizontal="center" vertical="center"/>
      <protection hidden="1"/>
    </xf>
    <xf numFmtId="0" fontId="7" fillId="7" borderId="1" xfId="4" applyFont="1" applyFill="1" applyBorder="1" applyAlignment="1" applyProtection="1">
      <alignment horizontal="center" vertical="center" textRotation="90" wrapText="1"/>
      <protection hidden="1"/>
    </xf>
    <xf numFmtId="0" fontId="7" fillId="7" borderId="9" xfId="4" applyFont="1" applyFill="1" applyBorder="1" applyAlignment="1" applyProtection="1">
      <alignment horizontal="center" vertical="center" textRotation="90" wrapText="1"/>
      <protection hidden="1"/>
    </xf>
    <xf numFmtId="0" fontId="10" fillId="7" borderId="5" xfId="4" applyFont="1" applyFill="1" applyBorder="1" applyAlignment="1" applyProtection="1">
      <alignment horizontal="center" vertical="center" textRotation="90" wrapText="1"/>
      <protection hidden="1"/>
    </xf>
    <xf numFmtId="0" fontId="10" fillId="7" borderId="5" xfId="4" applyFont="1" applyFill="1" applyBorder="1" applyAlignment="1" applyProtection="1">
      <alignment horizontal="center" vertical="center" wrapText="1"/>
      <protection hidden="1"/>
    </xf>
    <xf numFmtId="2" fontId="7" fillId="7" borderId="0" xfId="4" applyNumberFormat="1" applyFont="1" applyFill="1"/>
    <xf numFmtId="4" fontId="7" fillId="7" borderId="0" xfId="4" applyNumberFormat="1" applyFont="1" applyFill="1"/>
    <xf numFmtId="0" fontId="7" fillId="11" borderId="5" xfId="4" applyFont="1" applyFill="1" applyBorder="1" applyAlignment="1" applyProtection="1">
      <alignment horizontal="center" vertical="center"/>
      <protection hidden="1"/>
    </xf>
    <xf numFmtId="0" fontId="7" fillId="11" borderId="15" xfId="4" applyFont="1" applyFill="1" applyBorder="1" applyAlignment="1" applyProtection="1">
      <alignment horizontal="center" vertical="center"/>
      <protection hidden="1"/>
    </xf>
    <xf numFmtId="4" fontId="7" fillId="11" borderId="5" xfId="4" applyNumberFormat="1" applyFont="1" applyFill="1" applyBorder="1" applyAlignment="1" applyProtection="1">
      <alignment horizontal="center" vertical="center"/>
      <protection hidden="1"/>
    </xf>
    <xf numFmtId="0" fontId="7" fillId="11" borderId="6" xfId="4" applyFont="1" applyFill="1" applyBorder="1" applyAlignment="1" applyProtection="1">
      <alignment horizontal="center" vertical="center"/>
      <protection hidden="1"/>
    </xf>
    <xf numFmtId="0" fontId="10" fillId="11" borderId="5" xfId="4" applyFont="1" applyFill="1" applyBorder="1" applyAlignment="1" applyProtection="1">
      <alignment horizontal="center" vertical="center"/>
      <protection hidden="1"/>
    </xf>
    <xf numFmtId="4" fontId="10" fillId="11" borderId="5" xfId="4" applyNumberFormat="1" applyFont="1" applyFill="1" applyBorder="1" applyAlignment="1" applyProtection="1">
      <alignment horizontal="center" vertical="center"/>
      <protection hidden="1"/>
    </xf>
    <xf numFmtId="4" fontId="7" fillId="7" borderId="22" xfId="4" applyNumberFormat="1" applyFont="1" applyFill="1" applyBorder="1" applyProtection="1">
      <protection hidden="1"/>
    </xf>
    <xf numFmtId="4" fontId="7" fillId="7" borderId="22" xfId="4" applyNumberFormat="1" applyFont="1" applyFill="1" applyBorder="1" applyAlignment="1" applyProtection="1">
      <alignment horizontal="center"/>
      <protection hidden="1"/>
    </xf>
    <xf numFmtId="0" fontId="9" fillId="8" borderId="20" xfId="4" applyFont="1" applyFill="1" applyBorder="1" applyAlignment="1" applyProtection="1">
      <alignment horizontal="center" vertical="center"/>
      <protection hidden="1"/>
    </xf>
    <xf numFmtId="0" fontId="10" fillId="7" borderId="21" xfId="4" applyFont="1" applyFill="1" applyBorder="1" applyAlignment="1" applyProtection="1">
      <alignment horizontal="center" vertical="center"/>
      <protection hidden="1"/>
    </xf>
    <xf numFmtId="4" fontId="21" fillId="8" borderId="0" xfId="4" applyNumberFormat="1" applyFont="1" applyFill="1" applyAlignment="1" applyProtection="1">
      <alignment horizontal="center" vertical="center"/>
      <protection hidden="1"/>
    </xf>
    <xf numFmtId="4" fontId="7" fillId="7" borderId="25" xfId="4" applyNumberFormat="1" applyFont="1" applyFill="1" applyBorder="1" applyProtection="1">
      <protection hidden="1"/>
    </xf>
    <xf numFmtId="4" fontId="7" fillId="7" borderId="25" xfId="4" applyNumberFormat="1" applyFont="1" applyFill="1" applyBorder="1" applyAlignment="1" applyProtection="1">
      <alignment horizontal="center"/>
      <protection hidden="1"/>
    </xf>
    <xf numFmtId="0" fontId="10" fillId="8" borderId="20" xfId="4" applyFont="1" applyFill="1" applyBorder="1" applyAlignment="1" applyProtection="1">
      <alignment horizontal="center" vertical="center"/>
      <protection hidden="1"/>
    </xf>
    <xf numFmtId="0" fontId="10" fillId="7" borderId="26" xfId="4" applyFont="1" applyFill="1" applyBorder="1" applyAlignment="1" applyProtection="1">
      <alignment horizontal="center" vertical="center"/>
      <protection hidden="1"/>
    </xf>
    <xf numFmtId="4" fontId="7" fillId="7" borderId="22" xfId="4" applyNumberFormat="1" applyFont="1" applyFill="1" applyBorder="1" applyAlignment="1" applyProtection="1">
      <alignment horizontal="center" vertical="center"/>
      <protection hidden="1"/>
    </xf>
    <xf numFmtId="0" fontId="10" fillId="8" borderId="21" xfId="4" applyFont="1" applyFill="1" applyBorder="1" applyAlignment="1" applyProtection="1">
      <alignment horizontal="center" vertical="center"/>
      <protection hidden="1"/>
    </xf>
    <xf numFmtId="4" fontId="10" fillId="8" borderId="19" xfId="4" applyNumberFormat="1" applyFont="1" applyFill="1" applyBorder="1" applyAlignment="1" applyProtection="1">
      <alignment horizontal="center" vertical="center"/>
      <protection hidden="1"/>
    </xf>
    <xf numFmtId="4" fontId="7" fillId="7" borderId="23" xfId="4" applyNumberFormat="1" applyFont="1" applyFill="1" applyBorder="1" applyAlignment="1" applyProtection="1">
      <alignment horizontal="center" vertical="center"/>
      <protection hidden="1"/>
    </xf>
    <xf numFmtId="176" fontId="7" fillId="7" borderId="0" xfId="4" applyNumberFormat="1" applyFont="1" applyFill="1"/>
    <xf numFmtId="0" fontId="7" fillId="7" borderId="0" xfId="4" applyFont="1" applyFill="1" applyProtection="1">
      <protection locked="0" hidden="1"/>
      <extLst>
        <ext xmlns:xfpb="http://schemas.microsoft.com/office/spreadsheetml/2022/featurepropertybag" uri="{C7286773-470A-42A8-94C5-96B5CB345126}">
          <xfpb:xfComplement i="0"/>
        </ext>
      </extLst>
    </xf>
    <xf numFmtId="49" fontId="9" fillId="0" borderId="0" xfId="6" applyNumberFormat="1" applyFont="1"/>
    <xf numFmtId="49" fontId="9" fillId="3" borderId="62" xfId="16" applyNumberFormat="1" applyFont="1" applyFill="1" applyBorder="1" applyProtection="1">
      <protection locked="0"/>
    </xf>
    <xf numFmtId="49" fontId="14" fillId="0" borderId="0" xfId="16" applyNumberFormat="1" applyFont="1"/>
    <xf numFmtId="49" fontId="9" fillId="3" borderId="62" xfId="10" applyNumberFormat="1" applyFont="1" applyFill="1" applyBorder="1" applyAlignment="1" applyProtection="1">
      <alignment horizontal="left"/>
      <protection locked="0"/>
    </xf>
    <xf numFmtId="43" fontId="9" fillId="3" borderId="62" xfId="12" applyFont="1" applyFill="1" applyBorder="1" applyAlignment="1" applyProtection="1">
      <alignment horizontal="right"/>
      <protection locked="0"/>
    </xf>
    <xf numFmtId="49" fontId="9" fillId="11" borderId="62" xfId="4" applyNumberFormat="1" applyFont="1" applyFill="1" applyBorder="1" applyAlignment="1" applyProtection="1">
      <alignment horizontal="left" vertical="center"/>
      <protection locked="0"/>
    </xf>
    <xf numFmtId="0" fontId="7" fillId="7" borderId="0" xfId="0" applyFont="1" applyFill="1" applyAlignment="1" applyProtection="1">
      <alignment horizontal="left"/>
      <protection hidden="1"/>
    </xf>
    <xf numFmtId="4" fontId="10" fillId="11" borderId="6" xfId="4" applyNumberFormat="1" applyFont="1" applyFill="1" applyBorder="1" applyAlignment="1" applyProtection="1">
      <alignment horizontal="center" vertical="center"/>
      <protection locked="0"/>
    </xf>
    <xf numFmtId="49" fontId="17" fillId="7" borderId="0" xfId="0" applyNumberFormat="1" applyFont="1" applyFill="1"/>
    <xf numFmtId="0" fontId="70" fillId="7" borderId="0" xfId="0" applyFont="1" applyFill="1" applyProtection="1">
      <protection hidden="1"/>
    </xf>
    <xf numFmtId="0" fontId="7" fillId="7" borderId="0" xfId="0" applyFont="1" applyFill="1" applyAlignment="1">
      <alignment wrapText="1"/>
    </xf>
    <xf numFmtId="0" fontId="7" fillId="7" borderId="0" xfId="0" applyFont="1" applyFill="1" applyAlignment="1">
      <alignment vertical="top" wrapText="1"/>
    </xf>
    <xf numFmtId="0" fontId="6" fillId="7" borderId="0" xfId="4" applyFill="1" applyAlignment="1">
      <alignment horizontal="left"/>
    </xf>
    <xf numFmtId="0" fontId="14" fillId="7" borderId="0" xfId="4" applyFont="1" applyFill="1"/>
    <xf numFmtId="0" fontId="65" fillId="7" borderId="0" xfId="4" applyFont="1" applyFill="1"/>
    <xf numFmtId="0" fontId="6" fillId="7" borderId="0" xfId="4" applyFill="1" applyAlignment="1">
      <alignment vertical="center"/>
    </xf>
    <xf numFmtId="168" fontId="17" fillId="7" borderId="4" xfId="0" applyNumberFormat="1" applyFont="1" applyFill="1" applyBorder="1" applyAlignment="1" applyProtection="1">
      <alignment horizontal="center" vertical="center"/>
      <protection hidden="1"/>
    </xf>
    <xf numFmtId="0" fontId="71" fillId="7" borderId="0" xfId="0" applyFont="1" applyFill="1"/>
    <xf numFmtId="49" fontId="3" fillId="7" borderId="0" xfId="6" applyNumberFormat="1" applyFill="1" applyProtection="1">
      <protection hidden="1"/>
    </xf>
    <xf numFmtId="0" fontId="58" fillId="7" borderId="0" xfId="4" applyFont="1" applyFill="1" applyProtection="1">
      <protection hidden="1"/>
    </xf>
    <xf numFmtId="49" fontId="3" fillId="7" borderId="0" xfId="6" applyNumberFormat="1" applyFill="1" applyAlignment="1" applyProtection="1">
      <alignment wrapText="1"/>
      <protection hidden="1"/>
    </xf>
    <xf numFmtId="0" fontId="6" fillId="7" borderId="0" xfId="4" applyFill="1" applyAlignment="1" applyProtection="1">
      <alignment wrapText="1"/>
      <protection hidden="1"/>
    </xf>
    <xf numFmtId="0" fontId="58" fillId="7" borderId="0" xfId="4" applyFont="1" applyFill="1" applyAlignment="1" applyProtection="1">
      <alignment wrapText="1"/>
      <protection hidden="1"/>
    </xf>
    <xf numFmtId="0" fontId="6" fillId="7" borderId="0" xfId="4" applyFill="1" applyAlignment="1">
      <alignment wrapText="1"/>
    </xf>
    <xf numFmtId="4" fontId="10" fillId="11" borderId="5" xfId="4" applyNumberFormat="1" applyFont="1" applyFill="1" applyBorder="1" applyAlignment="1" applyProtection="1">
      <alignment horizontal="center" vertical="center"/>
      <protection locked="0"/>
    </xf>
    <xf numFmtId="0" fontId="10" fillId="11" borderId="6" xfId="4" applyFont="1" applyFill="1" applyBorder="1" applyAlignment="1" applyProtection="1">
      <alignment horizontal="center" vertical="center"/>
      <protection locked="0"/>
    </xf>
    <xf numFmtId="0" fontId="10" fillId="11" borderId="15" xfId="4" applyFont="1" applyFill="1" applyBorder="1" applyAlignment="1" applyProtection="1">
      <alignment horizontal="center" vertical="center"/>
      <protection locked="0"/>
    </xf>
    <xf numFmtId="0" fontId="10" fillId="11" borderId="17" xfId="4" applyFont="1" applyFill="1" applyBorder="1" applyAlignment="1" applyProtection="1">
      <alignment horizontal="center" vertical="center"/>
      <protection locked="0"/>
    </xf>
    <xf numFmtId="0" fontId="10" fillId="11" borderId="18" xfId="4" applyFont="1" applyFill="1" applyBorder="1" applyAlignment="1" applyProtection="1">
      <alignment horizontal="center" vertical="center"/>
      <protection locked="0"/>
    </xf>
    <xf numFmtId="4" fontId="10" fillId="11" borderId="17" xfId="4" applyNumberFormat="1" applyFont="1" applyFill="1" applyBorder="1" applyAlignment="1" applyProtection="1">
      <alignment horizontal="center" vertical="center"/>
      <protection locked="0"/>
    </xf>
    <xf numFmtId="0" fontId="10" fillId="7" borderId="8" xfId="4" applyFont="1" applyFill="1" applyBorder="1" applyProtection="1">
      <protection hidden="1"/>
    </xf>
    <xf numFmtId="4" fontId="17" fillId="7" borderId="0" xfId="4" applyNumberFormat="1" applyFont="1" applyFill="1" applyAlignment="1" applyProtection="1">
      <alignment horizontal="center" vertical="center"/>
      <protection hidden="1"/>
    </xf>
    <xf numFmtId="0" fontId="10" fillId="8" borderId="5" xfId="4" applyFont="1" applyFill="1" applyBorder="1" applyAlignment="1" applyProtection="1">
      <alignment horizontal="center" vertical="center"/>
      <protection hidden="1"/>
    </xf>
    <xf numFmtId="0" fontId="9" fillId="8" borderId="5" xfId="4" applyFont="1" applyFill="1" applyBorder="1" applyAlignment="1" applyProtection="1">
      <alignment horizontal="center" vertical="center"/>
      <protection hidden="1"/>
    </xf>
    <xf numFmtId="1" fontId="0" fillId="7" borderId="0" xfId="0" applyNumberFormat="1" applyFill="1"/>
    <xf numFmtId="168" fontId="0" fillId="7" borderId="0" xfId="0" applyNumberFormat="1" applyFill="1" applyAlignment="1">
      <alignment horizontal="center" vertical="center"/>
    </xf>
    <xf numFmtId="0" fontId="7" fillId="7" borderId="0" xfId="0" applyFont="1" applyFill="1" applyAlignment="1">
      <alignment horizontal="center" vertical="center"/>
    </xf>
    <xf numFmtId="0" fontId="28" fillId="7" borderId="0" xfId="0" applyFont="1" applyFill="1" applyAlignment="1" applyProtection="1">
      <alignment wrapText="1"/>
      <protection hidden="1"/>
    </xf>
    <xf numFmtId="177" fontId="7" fillId="7" borderId="0" xfId="4" applyNumberFormat="1" applyFont="1" applyFill="1"/>
    <xf numFmtId="178" fontId="6" fillId="7" borderId="0" xfId="4" applyNumberFormat="1" applyFill="1"/>
    <xf numFmtId="184" fontId="6" fillId="7" borderId="0" xfId="4" applyNumberFormat="1" applyFill="1" applyAlignment="1" applyProtection="1">
      <alignment vertical="center"/>
      <protection locked="0" hidden="1"/>
    </xf>
    <xf numFmtId="0" fontId="6" fillId="7" borderId="0" xfId="10" applyFont="1" applyFill="1"/>
    <xf numFmtId="0" fontId="18" fillId="7" borderId="0" xfId="7" applyFont="1" applyFill="1" applyProtection="1">
      <protection hidden="1"/>
    </xf>
    <xf numFmtId="0" fontId="18" fillId="7" borderId="0" xfId="7" applyFont="1" applyFill="1"/>
    <xf numFmtId="0" fontId="18" fillId="7" borderId="0" xfId="7" applyFont="1" applyFill="1" applyAlignment="1" applyProtection="1">
      <alignment horizontal="center" vertical="center"/>
      <protection hidden="1"/>
    </xf>
    <xf numFmtId="0" fontId="3" fillId="7" borderId="0" xfId="7" applyFill="1" applyAlignment="1" applyProtection="1">
      <alignment horizontal="center" vertical="center"/>
      <protection hidden="1"/>
    </xf>
    <xf numFmtId="0" fontId="0" fillId="0" borderId="0" xfId="0" applyAlignment="1">
      <alignment horizontal="right"/>
    </xf>
    <xf numFmtId="49" fontId="9" fillId="0" borderId="0" xfId="4" applyNumberFormat="1" applyFont="1" applyAlignment="1" applyProtection="1">
      <alignment vertical="center"/>
      <protection hidden="1"/>
    </xf>
    <xf numFmtId="49" fontId="14" fillId="2" borderId="0" xfId="4" applyNumberFormat="1" applyFont="1" applyFill="1" applyAlignment="1" applyProtection="1">
      <alignment horizontal="left" vertical="center"/>
      <protection hidden="1"/>
    </xf>
    <xf numFmtId="0" fontId="6" fillId="7" borderId="0" xfId="4" applyFill="1" applyAlignment="1" applyProtection="1">
      <alignment vertical="center"/>
      <protection hidden="1"/>
    </xf>
    <xf numFmtId="0" fontId="14" fillId="7" borderId="0" xfId="4" applyFont="1" applyFill="1" applyAlignment="1" applyProtection="1">
      <alignment vertical="center"/>
      <protection hidden="1"/>
    </xf>
    <xf numFmtId="49" fontId="14" fillId="0" borderId="0" xfId="4" applyNumberFormat="1" applyFont="1" applyAlignment="1" applyProtection="1">
      <alignment vertical="center"/>
      <protection hidden="1"/>
    </xf>
    <xf numFmtId="49" fontId="14" fillId="2" borderId="0" xfId="6" applyNumberFormat="1" applyFont="1" applyFill="1" applyAlignment="1" applyProtection="1">
      <alignment horizontal="left"/>
      <protection hidden="1"/>
    </xf>
    <xf numFmtId="49" fontId="14" fillId="2" borderId="0" xfId="6" applyNumberFormat="1" applyFont="1" applyFill="1" applyProtection="1">
      <protection hidden="1"/>
    </xf>
    <xf numFmtId="10" fontId="9" fillId="3" borderId="6" xfId="14" applyNumberFormat="1" applyFont="1" applyFill="1" applyBorder="1" applyAlignment="1" applyProtection="1">
      <alignment horizontal="center"/>
      <protection locked="0"/>
    </xf>
    <xf numFmtId="184" fontId="9" fillId="3" borderId="5" xfId="12" applyNumberFormat="1" applyFont="1" applyFill="1" applyBorder="1" applyAlignment="1" applyProtection="1">
      <alignment horizontal="center"/>
      <protection locked="0"/>
    </xf>
    <xf numFmtId="49" fontId="14" fillId="0" borderId="0" xfId="6" applyNumberFormat="1" applyFont="1" applyProtection="1">
      <protection hidden="1"/>
    </xf>
    <xf numFmtId="0" fontId="9" fillId="3" borderId="62" xfId="10" applyFont="1" applyFill="1" applyBorder="1" applyAlignment="1" applyProtection="1">
      <alignment vertical="center"/>
      <protection locked="0" hidden="1"/>
      <extLst>
        <ext xmlns:xfpb="http://schemas.microsoft.com/office/spreadsheetml/2022/featurepropertybag" uri="{C7286773-470A-42A8-94C5-96B5CB345126}">
          <xfpb:xfComplement i="0"/>
        </ext>
      </extLst>
    </xf>
    <xf numFmtId="0" fontId="68" fillId="7" borderId="0" xfId="17" applyNumberFormat="1" applyFill="1" applyProtection="1">
      <protection locked="0" hidden="1"/>
    </xf>
    <xf numFmtId="0" fontId="6" fillId="7" borderId="0" xfId="16" applyFill="1" applyProtection="1">
      <protection locked="0" hidden="1"/>
    </xf>
    <xf numFmtId="0" fontId="57" fillId="0" borderId="63" xfId="11" applyFont="1" applyBorder="1" applyAlignment="1" applyProtection="1">
      <alignment horizontal="left" vertical="top" wrapText="1"/>
      <protection locked="0" hidden="1"/>
    </xf>
    <xf numFmtId="0" fontId="7" fillId="23" borderId="3" xfId="10" applyFont="1" applyFill="1" applyBorder="1"/>
    <xf numFmtId="0" fontId="3" fillId="0" borderId="3" xfId="10" applyBorder="1"/>
    <xf numFmtId="2" fontId="7" fillId="7" borderId="0" xfId="4" applyNumberFormat="1" applyFont="1" applyFill="1" applyAlignment="1" applyProtection="1">
      <alignment horizontal="right" vertical="center" wrapText="1"/>
      <protection hidden="1"/>
    </xf>
    <xf numFmtId="49" fontId="7" fillId="7" borderId="0" xfId="4" applyNumberFormat="1" applyFont="1" applyFill="1" applyAlignment="1" applyProtection="1">
      <alignment vertical="center" wrapText="1"/>
      <protection locked="0" hidden="1"/>
      <extLst>
        <ext xmlns:xfpb="http://schemas.microsoft.com/office/spreadsheetml/2022/featurepropertybag" uri="{C7286773-470A-42A8-94C5-96B5CB345126}">
          <xfpb:xfComplement i="0"/>
        </ext>
      </extLst>
    </xf>
    <xf numFmtId="49" fontId="7" fillId="7" borderId="0" xfId="4" applyNumberFormat="1" applyFont="1" applyFill="1" applyAlignment="1" applyProtection="1">
      <alignment horizontal="center" vertical="center" wrapText="1"/>
      <protection hidden="1"/>
    </xf>
    <xf numFmtId="2" fontId="7" fillId="7" borderId="0" xfId="4" applyNumberFormat="1" applyFont="1" applyFill="1" applyAlignment="1" applyProtection="1">
      <alignment horizontal="center" vertical="center" wrapText="1"/>
      <protection hidden="1"/>
    </xf>
    <xf numFmtId="0" fontId="7" fillId="7" borderId="0" xfId="4" applyFont="1" applyFill="1" applyAlignment="1">
      <alignment vertical="center"/>
    </xf>
    <xf numFmtId="0" fontId="11" fillId="7" borderId="0" xfId="4" applyFont="1" applyFill="1"/>
    <xf numFmtId="49" fontId="15" fillId="9" borderId="0" xfId="1" applyNumberFormat="1" applyFont="1" applyFill="1" applyAlignment="1" applyProtection="1">
      <alignment vertical="center" wrapText="1"/>
      <protection hidden="1"/>
    </xf>
    <xf numFmtId="0" fontId="7" fillId="0" borderId="0" xfId="16" applyFont="1"/>
    <xf numFmtId="0" fontId="29" fillId="0" borderId="0" xfId="10" applyFont="1" applyAlignment="1" applyProtection="1">
      <alignment horizontal="right" vertical="center"/>
      <protection hidden="1"/>
    </xf>
    <xf numFmtId="0" fontId="7" fillId="0" borderId="0" xfId="1" applyFont="1" applyAlignment="1" applyProtection="1">
      <alignment vertical="center"/>
      <protection hidden="1"/>
    </xf>
    <xf numFmtId="49" fontId="9" fillId="6" borderId="8" xfId="0" applyNumberFormat="1" applyFont="1" applyFill="1" applyBorder="1" applyAlignment="1" applyProtection="1">
      <alignment horizontal="left"/>
      <protection locked="0"/>
    </xf>
    <xf numFmtId="0" fontId="6" fillId="7" borderId="0" xfId="0" applyFont="1" applyFill="1" applyAlignment="1" applyProtection="1">
      <alignment horizontal="left" vertical="center"/>
      <protection hidden="1"/>
    </xf>
    <xf numFmtId="0" fontId="0" fillId="0" borderId="0" xfId="0"/>
    <xf numFmtId="0" fontId="0" fillId="0" borderId="1" xfId="0" applyBorder="1"/>
    <xf numFmtId="0" fontId="64" fillId="7" borderId="0" xfId="0" applyFont="1" applyFill="1" applyProtection="1">
      <protection hidden="1"/>
    </xf>
    <xf numFmtId="0" fontId="64" fillId="0" borderId="0" xfId="0" applyFont="1" applyProtection="1">
      <protection hidden="1"/>
    </xf>
    <xf numFmtId="0" fontId="64" fillId="0" borderId="1" xfId="0" applyFont="1" applyBorder="1" applyProtection="1">
      <protection hidden="1"/>
    </xf>
    <xf numFmtId="4" fontId="14" fillId="0" borderId="6" xfId="0" applyNumberFormat="1" applyFont="1" applyBorder="1" applyAlignment="1" applyProtection="1">
      <alignment horizontal="center" vertical="center"/>
      <protection hidden="1"/>
    </xf>
    <xf numFmtId="4" fontId="14" fillId="0" borderId="4" xfId="0" applyNumberFormat="1" applyFont="1" applyBorder="1" applyAlignment="1" applyProtection="1">
      <alignment horizontal="center" vertical="center"/>
      <protection hidden="1"/>
    </xf>
    <xf numFmtId="4" fontId="14" fillId="0" borderId="15" xfId="0" applyNumberFormat="1" applyFont="1" applyBorder="1" applyAlignment="1" applyProtection="1">
      <alignment horizontal="center" vertical="center"/>
      <protection hidden="1"/>
    </xf>
    <xf numFmtId="185" fontId="69" fillId="25" borderId="6" xfId="8" applyNumberFormat="1" applyFont="1" applyFill="1" applyBorder="1" applyAlignment="1" applyProtection="1">
      <alignment horizontal="center" vertical="center"/>
      <protection locked="0" hidden="1"/>
    </xf>
    <xf numFmtId="185" fontId="69" fillId="25" borderId="4" xfId="8" applyNumberFormat="1" applyFont="1" applyFill="1" applyBorder="1" applyAlignment="1" applyProtection="1">
      <alignment horizontal="center" vertical="center"/>
      <protection locked="0" hidden="1"/>
    </xf>
    <xf numFmtId="185" fontId="69" fillId="25" borderId="15" xfId="8" applyNumberFormat="1" applyFont="1" applyFill="1" applyBorder="1" applyAlignment="1" applyProtection="1">
      <alignment horizontal="center" vertical="center"/>
      <protection locked="0" hidden="1"/>
    </xf>
    <xf numFmtId="4" fontId="14" fillId="0" borderId="57" xfId="0" applyNumberFormat="1" applyFont="1" applyBorder="1" applyAlignment="1" applyProtection="1">
      <alignment horizontal="center" vertical="center" wrapText="1"/>
      <protection hidden="1"/>
    </xf>
    <xf numFmtId="4" fontId="14" fillId="0" borderId="64" xfId="0" applyNumberFormat="1" applyFont="1" applyBorder="1" applyAlignment="1" applyProtection="1">
      <alignment horizontal="center" vertical="center" wrapText="1"/>
      <protection hidden="1"/>
    </xf>
    <xf numFmtId="4" fontId="14" fillId="0" borderId="51" xfId="0" applyNumberFormat="1" applyFont="1" applyBorder="1" applyAlignment="1" applyProtection="1">
      <alignment horizontal="center" vertical="center" wrapText="1"/>
      <protection hidden="1"/>
    </xf>
    <xf numFmtId="4" fontId="14" fillId="0" borderId="58" xfId="0" applyNumberFormat="1" applyFont="1" applyBorder="1" applyAlignment="1" applyProtection="1">
      <alignment horizontal="center" vertical="center" wrapText="1"/>
      <protection hidden="1"/>
    </xf>
    <xf numFmtId="4" fontId="14" fillId="0" borderId="0" xfId="0" applyNumberFormat="1" applyFont="1" applyAlignment="1" applyProtection="1">
      <alignment horizontal="center" vertical="center" wrapText="1"/>
      <protection hidden="1"/>
    </xf>
    <xf numFmtId="4" fontId="14" fillId="0" borderId="52" xfId="0" applyNumberFormat="1" applyFont="1" applyBorder="1" applyAlignment="1" applyProtection="1">
      <alignment horizontal="center" vertical="center" wrapText="1"/>
      <protection hidden="1"/>
    </xf>
    <xf numFmtId="4" fontId="14" fillId="0" borderId="59" xfId="0" applyNumberFormat="1" applyFont="1" applyBorder="1" applyAlignment="1" applyProtection="1">
      <alignment horizontal="center" vertical="center" wrapText="1"/>
      <protection hidden="1"/>
    </xf>
    <xf numFmtId="4" fontId="14" fillId="0" borderId="29" xfId="0" applyNumberFormat="1" applyFont="1" applyBorder="1" applyAlignment="1" applyProtection="1">
      <alignment horizontal="center" vertical="center" wrapText="1"/>
      <protection hidden="1"/>
    </xf>
    <xf numFmtId="4" fontId="14" fillId="0" borderId="65" xfId="0" applyNumberFormat="1" applyFont="1" applyBorder="1" applyAlignment="1" applyProtection="1">
      <alignment horizontal="center" vertical="center" wrapText="1"/>
      <protection hidden="1"/>
    </xf>
    <xf numFmtId="4" fontId="14" fillId="0" borderId="66" xfId="0" applyNumberFormat="1" applyFont="1" applyBorder="1" applyAlignment="1" applyProtection="1">
      <alignment horizontal="center" vertical="center"/>
      <protection hidden="1"/>
    </xf>
    <xf numFmtId="4" fontId="14" fillId="0" borderId="67" xfId="0" applyNumberFormat="1" applyFont="1" applyBorder="1" applyAlignment="1" applyProtection="1">
      <alignment horizontal="center" vertical="center"/>
      <protection hidden="1"/>
    </xf>
    <xf numFmtId="4" fontId="14" fillId="0" borderId="26" xfId="0" applyNumberFormat="1" applyFont="1" applyBorder="1" applyAlignment="1" applyProtection="1">
      <alignment horizontal="center" vertical="center"/>
      <protection hidden="1"/>
    </xf>
    <xf numFmtId="1" fontId="6" fillId="10" borderId="31" xfId="0" applyNumberFormat="1" applyFont="1" applyFill="1" applyBorder="1" applyAlignment="1" applyProtection="1">
      <alignment horizontal="center" vertical="center"/>
      <protection hidden="1"/>
    </xf>
    <xf numFmtId="0" fontId="28" fillId="2" borderId="0" xfId="0" applyFont="1" applyFill="1" applyAlignment="1" applyProtection="1">
      <alignment horizontal="center" vertical="center" wrapText="1"/>
      <protection hidden="1"/>
    </xf>
    <xf numFmtId="0" fontId="0" fillId="0" borderId="0" xfId="0" applyAlignment="1">
      <alignment horizontal="center" vertical="center" wrapText="1"/>
    </xf>
    <xf numFmtId="0" fontId="7" fillId="2" borderId="14" xfId="0" applyFont="1" applyFill="1" applyBorder="1" applyAlignment="1" applyProtection="1">
      <alignment horizontal="center" vertical="center" wrapText="1"/>
      <protection hidden="1"/>
    </xf>
    <xf numFmtId="0" fontId="7" fillId="2" borderId="3" xfId="0" applyFont="1" applyFill="1" applyBorder="1" applyAlignment="1" applyProtection="1">
      <alignment horizontal="center" vertical="center" wrapText="1"/>
      <protection hidden="1"/>
    </xf>
    <xf numFmtId="0" fontId="7" fillId="2" borderId="10"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 xfId="0" applyFont="1" applyFill="1" applyBorder="1" applyAlignment="1" applyProtection="1">
      <alignment horizontal="center" vertical="center" wrapText="1"/>
      <protection hidden="1"/>
    </xf>
    <xf numFmtId="0" fontId="7" fillId="2" borderId="12" xfId="0" applyFont="1" applyFill="1" applyBorder="1" applyAlignment="1" applyProtection="1">
      <alignment horizontal="center" vertical="center" wrapText="1"/>
      <protection hidden="1"/>
    </xf>
    <xf numFmtId="0" fontId="7" fillId="2" borderId="62" xfId="0" applyFont="1" applyFill="1" applyBorder="1" applyAlignment="1" applyProtection="1">
      <alignment horizontal="center" vertical="center" wrapText="1"/>
      <protection hidden="1"/>
    </xf>
    <xf numFmtId="0" fontId="7" fillId="2" borderId="63" xfId="0" applyFont="1" applyFill="1" applyBorder="1" applyAlignment="1" applyProtection="1">
      <alignment horizontal="center" vertical="center" wrapText="1"/>
      <protection hidden="1"/>
    </xf>
    <xf numFmtId="0" fontId="0" fillId="0" borderId="31" xfId="0" applyBorder="1" applyAlignment="1">
      <alignment horizontal="center" vertical="center"/>
    </xf>
    <xf numFmtId="49" fontId="17" fillId="6" borderId="14" xfId="0" applyNumberFormat="1" applyFont="1" applyFill="1" applyBorder="1" applyAlignment="1" applyProtection="1">
      <alignment horizontal="center" vertical="center"/>
      <protection locked="0"/>
    </xf>
    <xf numFmtId="49" fontId="17" fillId="6" borderId="3" xfId="0" applyNumberFormat="1" applyFont="1" applyFill="1" applyBorder="1" applyAlignment="1" applyProtection="1">
      <alignment horizontal="center" vertical="center"/>
      <protection locked="0"/>
    </xf>
    <xf numFmtId="49" fontId="17" fillId="6" borderId="10" xfId="0" applyNumberFormat="1" applyFont="1" applyFill="1" applyBorder="1" applyAlignment="1" applyProtection="1">
      <alignment horizontal="center" vertical="center"/>
      <protection locked="0"/>
    </xf>
    <xf numFmtId="49" fontId="17" fillId="6" borderId="12" xfId="0" applyNumberFormat="1" applyFont="1" applyFill="1" applyBorder="1" applyAlignment="1" applyProtection="1">
      <alignment horizontal="center" vertical="center"/>
      <protection locked="0"/>
    </xf>
    <xf numFmtId="49" fontId="17" fillId="6" borderId="62" xfId="0" applyNumberFormat="1" applyFont="1" applyFill="1" applyBorder="1" applyAlignment="1" applyProtection="1">
      <alignment horizontal="center" vertical="center"/>
      <protection locked="0"/>
    </xf>
    <xf numFmtId="49" fontId="17" fillId="6" borderId="63" xfId="0" applyNumberFormat="1" applyFont="1" applyFill="1" applyBorder="1" applyAlignment="1" applyProtection="1">
      <alignment horizontal="center" vertical="center"/>
      <protection locked="0"/>
    </xf>
    <xf numFmtId="0" fontId="10" fillId="2" borderId="0" xfId="0" applyFont="1" applyFill="1" applyAlignment="1" applyProtection="1">
      <alignment vertical="center"/>
      <protection hidden="1"/>
    </xf>
    <xf numFmtId="0" fontId="7" fillId="7" borderId="0" xfId="0" applyFont="1" applyFill="1" applyAlignment="1" applyProtection="1">
      <alignment horizontal="right"/>
      <protection hidden="1"/>
    </xf>
    <xf numFmtId="0" fontId="6" fillId="9" borderId="0" xfId="0" applyFont="1" applyFill="1" applyAlignment="1" applyProtection="1">
      <alignment horizontal="left" vertical="center"/>
      <protection hidden="1"/>
    </xf>
    <xf numFmtId="0" fontId="7" fillId="9" borderId="0" xfId="0" applyFont="1" applyFill="1" applyAlignment="1" applyProtection="1">
      <alignment horizontal="center" vertical="center"/>
      <protection hidden="1"/>
    </xf>
    <xf numFmtId="0" fontId="6" fillId="7" borderId="0" xfId="0" applyFont="1" applyFill="1" applyAlignment="1" applyProtection="1">
      <alignment horizontal="left"/>
      <protection hidden="1"/>
    </xf>
    <xf numFmtId="0" fontId="4" fillId="0" borderId="0" xfId="0" applyFont="1"/>
    <xf numFmtId="0" fontId="3" fillId="0" borderId="0" xfId="0" applyFont="1"/>
    <xf numFmtId="0" fontId="60" fillId="25" borderId="6" xfId="0" applyFont="1" applyFill="1" applyBorder="1" applyAlignment="1" applyProtection="1">
      <alignment horizontal="center"/>
      <protection locked="0" hidden="1"/>
    </xf>
    <xf numFmtId="0" fontId="60" fillId="25" borderId="4" xfId="0" applyFont="1" applyFill="1" applyBorder="1" applyAlignment="1" applyProtection="1">
      <alignment horizontal="center"/>
      <protection locked="0" hidden="1"/>
    </xf>
    <xf numFmtId="0" fontId="60" fillId="25" borderId="15" xfId="0" applyFont="1" applyFill="1" applyBorder="1" applyAlignment="1" applyProtection="1">
      <alignment horizontal="center"/>
      <protection locked="0" hidden="1"/>
    </xf>
    <xf numFmtId="0" fontId="6" fillId="2" borderId="0" xfId="0" applyFont="1" applyFill="1" applyAlignment="1" applyProtection="1">
      <alignment horizontal="left"/>
      <protection hidden="1"/>
    </xf>
    <xf numFmtId="0" fontId="7" fillId="27" borderId="0" xfId="0" applyFont="1" applyFill="1" applyAlignment="1">
      <alignment horizontal="left" vertical="top" wrapText="1" indent="2"/>
    </xf>
    <xf numFmtId="0" fontId="13" fillId="2" borderId="0" xfId="0" applyFont="1" applyFill="1" applyAlignment="1" applyProtection="1">
      <alignment horizontal="center" textRotation="90"/>
      <protection hidden="1"/>
    </xf>
    <xf numFmtId="0" fontId="7" fillId="3" borderId="62" xfId="0" applyFont="1" applyFill="1" applyBorder="1" applyAlignment="1" applyProtection="1">
      <alignment horizontal="left" vertical="center"/>
      <protection locked="0"/>
    </xf>
    <xf numFmtId="1" fontId="6" fillId="2" borderId="8" xfId="0" applyNumberFormat="1" applyFont="1" applyFill="1" applyBorder="1" applyAlignment="1" applyProtection="1">
      <alignment horizontal="center" vertical="center"/>
      <protection hidden="1"/>
    </xf>
    <xf numFmtId="0" fontId="6" fillId="2" borderId="8" xfId="0" applyFont="1" applyFill="1" applyBorder="1" applyAlignment="1" applyProtection="1">
      <alignment horizontal="center" vertical="center"/>
      <protection hidden="1"/>
    </xf>
    <xf numFmtId="0" fontId="9" fillId="2" borderId="0" xfId="0" applyFont="1" applyFill="1" applyAlignment="1" applyProtection="1">
      <alignment horizontal="center" vertical="center" wrapText="1"/>
      <protection hidden="1"/>
    </xf>
    <xf numFmtId="0" fontId="9" fillId="25" borderId="6" xfId="0" applyFont="1" applyFill="1" applyBorder="1" applyAlignment="1" applyProtection="1">
      <alignment horizontal="center"/>
      <protection locked="0" hidden="1"/>
    </xf>
    <xf numFmtId="0" fontId="9" fillId="25" borderId="4" xfId="0" applyFont="1" applyFill="1" applyBorder="1" applyAlignment="1" applyProtection="1">
      <alignment horizontal="center"/>
      <protection locked="0" hidden="1"/>
    </xf>
    <xf numFmtId="0" fontId="9" fillId="25" borderId="15" xfId="0" applyFont="1" applyFill="1" applyBorder="1" applyAlignment="1" applyProtection="1">
      <alignment horizontal="center"/>
      <protection locked="0" hidden="1"/>
    </xf>
    <xf numFmtId="0" fontId="15" fillId="0" borderId="0" xfId="0" applyFont="1" applyAlignment="1" applyProtection="1">
      <alignment horizontal="left" wrapText="1"/>
      <protection hidden="1"/>
    </xf>
    <xf numFmtId="0" fontId="7" fillId="2" borderId="14" xfId="0" applyFont="1" applyFill="1" applyBorder="1" applyAlignment="1" applyProtection="1">
      <alignment horizontal="center" vertical="center"/>
      <protection hidden="1"/>
    </xf>
    <xf numFmtId="0" fontId="7" fillId="2" borderId="3" xfId="0" applyFont="1" applyFill="1" applyBorder="1" applyAlignment="1" applyProtection="1">
      <alignment horizontal="center" vertical="center"/>
      <protection hidden="1"/>
    </xf>
    <xf numFmtId="0" fontId="7" fillId="2" borderId="10" xfId="0" applyFont="1" applyFill="1" applyBorder="1" applyAlignment="1" applyProtection="1">
      <alignment horizontal="center" vertical="center"/>
      <protection hidden="1"/>
    </xf>
    <xf numFmtId="0" fontId="7" fillId="2" borderId="12" xfId="0" applyFont="1" applyFill="1" applyBorder="1" applyAlignment="1" applyProtection="1">
      <alignment horizontal="center" vertical="center"/>
      <protection hidden="1"/>
    </xf>
    <xf numFmtId="0" fontId="7" fillId="2" borderId="62" xfId="0" applyFont="1" applyFill="1" applyBorder="1" applyAlignment="1" applyProtection="1">
      <alignment horizontal="center" vertical="center"/>
      <protection hidden="1"/>
    </xf>
    <xf numFmtId="0" fontId="7" fillId="2" borderId="63" xfId="0" applyFont="1" applyFill="1" applyBorder="1" applyAlignment="1" applyProtection="1">
      <alignment horizontal="center" vertical="center"/>
      <protection hidden="1"/>
    </xf>
    <xf numFmtId="185" fontId="9" fillId="25" borderId="6" xfId="8" applyNumberFormat="1" applyFont="1" applyFill="1" applyBorder="1" applyAlignment="1" applyProtection="1">
      <alignment horizontal="center" vertical="center"/>
      <protection locked="0" hidden="1"/>
    </xf>
    <xf numFmtId="185" fontId="9" fillId="25" borderId="4" xfId="8" applyNumberFormat="1" applyFont="1" applyFill="1" applyBorder="1" applyAlignment="1" applyProtection="1">
      <alignment horizontal="center" vertical="center"/>
      <protection locked="0" hidden="1"/>
    </xf>
    <xf numFmtId="185" fontId="9" fillId="25" borderId="15" xfId="8" applyNumberFormat="1" applyFont="1" applyFill="1" applyBorder="1" applyAlignment="1" applyProtection="1">
      <alignment horizontal="center" vertical="center"/>
      <protection locked="0" hidden="1"/>
    </xf>
    <xf numFmtId="0" fontId="7" fillId="7" borderId="0" xfId="0" applyFont="1" applyFill="1" applyAlignment="1" applyProtection="1">
      <alignment horizontal="left" vertical="top" wrapText="1"/>
      <protection hidden="1"/>
    </xf>
    <xf numFmtId="0" fontId="35" fillId="7" borderId="0" xfId="0" applyFont="1" applyFill="1" applyAlignment="1" applyProtection="1">
      <alignment vertical="center"/>
      <protection hidden="1"/>
    </xf>
    <xf numFmtId="0" fontId="15" fillId="7" borderId="0" xfId="0" applyFont="1" applyFill="1" applyAlignment="1" applyProtection="1">
      <alignment horizontal="left" wrapText="1"/>
      <protection hidden="1"/>
    </xf>
    <xf numFmtId="0" fontId="28" fillId="2" borderId="0" xfId="0" applyFont="1" applyFill="1" applyAlignment="1" applyProtection="1">
      <alignment horizontal="left" wrapText="1"/>
      <protection hidden="1"/>
    </xf>
    <xf numFmtId="0" fontId="15" fillId="7" borderId="0" xfId="0" applyFont="1" applyFill="1" applyAlignment="1" applyProtection="1">
      <alignment horizontal="left" vertical="top"/>
      <protection hidden="1"/>
    </xf>
    <xf numFmtId="49" fontId="9" fillId="3" borderId="6" xfId="10" applyNumberFormat="1" applyFont="1" applyFill="1" applyBorder="1" applyAlignment="1" applyProtection="1">
      <alignment horizontal="right"/>
      <protection locked="0"/>
    </xf>
    <xf numFmtId="49" fontId="9" fillId="3" borderId="4" xfId="10" applyNumberFormat="1" applyFont="1" applyFill="1" applyBorder="1" applyAlignment="1" applyProtection="1">
      <alignment horizontal="right"/>
      <protection locked="0"/>
    </xf>
    <xf numFmtId="49" fontId="9" fillId="3" borderId="15" xfId="10" applyNumberFormat="1" applyFont="1" applyFill="1" applyBorder="1" applyAlignment="1" applyProtection="1">
      <alignment horizontal="right"/>
      <protection locked="0"/>
    </xf>
    <xf numFmtId="49" fontId="9" fillId="3" borderId="6" xfId="10" applyNumberFormat="1" applyFont="1" applyFill="1" applyBorder="1" applyAlignment="1" applyProtection="1">
      <alignment horizontal="center"/>
      <protection locked="0" hidden="1"/>
      <extLst>
        <ext xmlns:xfpb="http://schemas.microsoft.com/office/spreadsheetml/2022/featurepropertybag" uri="{C7286773-470A-42A8-94C5-96B5CB345126}">
          <xfpb:xfComplement i="0"/>
        </ext>
      </extLst>
    </xf>
    <xf numFmtId="49" fontId="9" fillId="3" borderId="15" xfId="10" applyNumberFormat="1" applyFont="1" applyFill="1" applyBorder="1" applyAlignment="1" applyProtection="1">
      <alignment horizontal="center"/>
      <protection locked="0" hidden="1"/>
      <extLst>
        <ext xmlns:xfpb="http://schemas.microsoft.com/office/spreadsheetml/2022/featurepropertybag" uri="{C7286773-470A-42A8-94C5-96B5CB345126}">
          <xfpb:xfComplement i="0"/>
        </ext>
      </extLst>
    </xf>
    <xf numFmtId="49" fontId="9" fillId="3" borderId="6" xfId="10" applyNumberFormat="1" applyFont="1" applyFill="1" applyBorder="1" applyAlignment="1" applyProtection="1">
      <alignment horizontal="left" wrapText="1"/>
      <protection locked="0"/>
    </xf>
    <xf numFmtId="49" fontId="9" fillId="3" borderId="4" xfId="10" applyNumberFormat="1" applyFont="1" applyFill="1" applyBorder="1" applyAlignment="1" applyProtection="1">
      <alignment horizontal="left" wrapText="1"/>
      <protection locked="0"/>
    </xf>
    <xf numFmtId="49" fontId="9" fillId="3" borderId="15" xfId="10" applyNumberFormat="1" applyFont="1" applyFill="1" applyBorder="1" applyAlignment="1" applyProtection="1">
      <alignment horizontal="left" wrapText="1"/>
      <protection locked="0"/>
    </xf>
    <xf numFmtId="49" fontId="9" fillId="0" borderId="3" xfId="10" applyNumberFormat="1" applyFont="1" applyBorder="1" applyAlignment="1" applyProtection="1">
      <alignment horizontal="center" wrapText="1"/>
      <protection hidden="1"/>
    </xf>
    <xf numFmtId="0" fontId="7" fillId="7" borderId="0" xfId="4" applyFont="1" applyFill="1" applyAlignment="1" applyProtection="1">
      <alignment horizontal="left" vertical="center"/>
      <protection hidden="1"/>
    </xf>
    <xf numFmtId="49" fontId="9" fillId="3" borderId="6" xfId="10" applyNumberFormat="1" applyFont="1" applyFill="1" applyBorder="1" applyAlignment="1" applyProtection="1">
      <alignment horizontal="left"/>
      <protection locked="0"/>
    </xf>
    <xf numFmtId="49" fontId="9" fillId="3" borderId="4" xfId="10" applyNumberFormat="1" applyFont="1" applyFill="1" applyBorder="1" applyAlignment="1" applyProtection="1">
      <alignment horizontal="left"/>
      <protection locked="0"/>
    </xf>
    <xf numFmtId="49" fontId="9" fillId="3" borderId="15" xfId="10" applyNumberFormat="1" applyFont="1" applyFill="1" applyBorder="1" applyAlignment="1" applyProtection="1">
      <alignment horizontal="left"/>
      <protection locked="0"/>
    </xf>
    <xf numFmtId="44" fontId="9" fillId="3" borderId="6" xfId="13" applyFont="1" applyFill="1" applyBorder="1" applyAlignment="1" applyProtection="1">
      <alignment horizontal="center"/>
      <protection locked="0"/>
    </xf>
    <xf numFmtId="44" fontId="9" fillId="3" borderId="4" xfId="13" applyFont="1" applyFill="1" applyBorder="1" applyAlignment="1" applyProtection="1">
      <alignment horizontal="center"/>
      <protection locked="0"/>
    </xf>
    <xf numFmtId="44" fontId="9" fillId="3" borderId="15" xfId="13" applyFont="1" applyFill="1" applyBorder="1" applyAlignment="1" applyProtection="1">
      <alignment horizontal="center"/>
      <protection locked="0"/>
    </xf>
    <xf numFmtId="0" fontId="15" fillId="7" borderId="14" xfId="4" applyFont="1" applyFill="1" applyBorder="1" applyAlignment="1" applyProtection="1">
      <alignment horizontal="center" vertical="center"/>
      <protection hidden="1"/>
    </xf>
    <xf numFmtId="0" fontId="15" fillId="7" borderId="3" xfId="4" applyFont="1" applyFill="1" applyBorder="1" applyAlignment="1" applyProtection="1">
      <alignment horizontal="center" vertical="center"/>
      <protection hidden="1"/>
    </xf>
    <xf numFmtId="0" fontId="15" fillId="7" borderId="10" xfId="4" applyFont="1" applyFill="1" applyBorder="1" applyAlignment="1" applyProtection="1">
      <alignment horizontal="center" vertical="center"/>
      <protection hidden="1"/>
    </xf>
    <xf numFmtId="0" fontId="15" fillId="7" borderId="12" xfId="4" applyFont="1" applyFill="1" applyBorder="1" applyAlignment="1" applyProtection="1">
      <alignment horizontal="center" vertical="center"/>
      <protection hidden="1"/>
    </xf>
    <xf numFmtId="0" fontId="15" fillId="7" borderId="62" xfId="4" applyFont="1" applyFill="1" applyBorder="1" applyAlignment="1" applyProtection="1">
      <alignment horizontal="center" vertical="center"/>
      <protection hidden="1"/>
    </xf>
    <xf numFmtId="0" fontId="15" fillId="7" borderId="63" xfId="4" applyFont="1" applyFill="1" applyBorder="1" applyAlignment="1" applyProtection="1">
      <alignment horizontal="center" vertical="center"/>
      <protection hidden="1"/>
    </xf>
    <xf numFmtId="0" fontId="15" fillId="7" borderId="14" xfId="4" applyFont="1" applyFill="1" applyBorder="1" applyAlignment="1" applyProtection="1">
      <alignment horizontal="center" wrapText="1"/>
      <protection hidden="1"/>
    </xf>
    <xf numFmtId="0" fontId="15" fillId="7" borderId="3" xfId="4" applyFont="1" applyFill="1" applyBorder="1" applyAlignment="1" applyProtection="1">
      <alignment horizontal="center" wrapText="1"/>
      <protection hidden="1"/>
    </xf>
    <xf numFmtId="0" fontId="15" fillId="7" borderId="10" xfId="4" applyFont="1" applyFill="1" applyBorder="1" applyAlignment="1" applyProtection="1">
      <alignment horizontal="center" wrapText="1"/>
      <protection hidden="1"/>
    </xf>
    <xf numFmtId="0" fontId="15" fillId="7" borderId="11" xfId="4" applyFont="1" applyFill="1" applyBorder="1" applyAlignment="1" applyProtection="1">
      <alignment horizontal="center" vertical="center" wrapText="1"/>
      <protection hidden="1"/>
    </xf>
    <xf numFmtId="0" fontId="15" fillId="7" borderId="13" xfId="4" applyFont="1" applyFill="1" applyBorder="1" applyAlignment="1" applyProtection="1">
      <alignment horizontal="center" vertical="center" wrapText="1"/>
      <protection hidden="1"/>
    </xf>
    <xf numFmtId="0" fontId="15" fillId="7" borderId="6" xfId="4" applyFont="1" applyFill="1" applyBorder="1" applyAlignment="1" applyProtection="1">
      <alignment horizontal="center"/>
      <protection hidden="1"/>
    </xf>
    <xf numFmtId="0" fontId="15" fillId="7" borderId="4" xfId="4" applyFont="1" applyFill="1" applyBorder="1" applyAlignment="1" applyProtection="1">
      <alignment horizontal="center"/>
      <protection hidden="1"/>
    </xf>
    <xf numFmtId="0" fontId="15" fillId="7" borderId="15" xfId="4" applyFont="1" applyFill="1" applyBorder="1" applyAlignment="1" applyProtection="1">
      <alignment horizontal="center"/>
      <protection hidden="1"/>
    </xf>
    <xf numFmtId="0" fontId="13" fillId="7" borderId="6" xfId="4" applyFont="1" applyFill="1" applyBorder="1" applyAlignment="1" applyProtection="1">
      <alignment horizontal="center"/>
      <protection hidden="1"/>
    </xf>
    <xf numFmtId="0" fontId="13" fillId="7" borderId="4" xfId="4" applyFont="1" applyFill="1" applyBorder="1" applyAlignment="1" applyProtection="1">
      <alignment horizontal="center"/>
      <protection hidden="1"/>
    </xf>
    <xf numFmtId="0" fontId="13" fillId="7" borderId="15" xfId="4" applyFont="1" applyFill="1" applyBorder="1" applyAlignment="1" applyProtection="1">
      <alignment horizontal="center"/>
      <protection hidden="1"/>
    </xf>
    <xf numFmtId="175" fontId="13" fillId="0" borderId="0" xfId="4" applyNumberFormat="1" applyFont="1" applyAlignment="1" applyProtection="1">
      <alignment horizontal="center" textRotation="90"/>
      <protection hidden="1"/>
    </xf>
    <xf numFmtId="44" fontId="9" fillId="11" borderId="62" xfId="13" applyFont="1" applyFill="1" applyBorder="1" applyAlignment="1" applyProtection="1">
      <alignment horizontal="left"/>
      <protection locked="0"/>
    </xf>
    <xf numFmtId="49" fontId="9" fillId="11" borderId="62" xfId="1" applyNumberFormat="1" applyFont="1" applyFill="1" applyBorder="1" applyAlignment="1" applyProtection="1">
      <alignment horizontal="left"/>
      <protection locked="0"/>
    </xf>
    <xf numFmtId="49" fontId="9" fillId="3" borderId="62" xfId="10" applyNumberFormat="1" applyFont="1" applyFill="1" applyBorder="1" applyAlignment="1" applyProtection="1">
      <alignment horizontal="left"/>
      <protection locked="0"/>
    </xf>
    <xf numFmtId="49" fontId="9" fillId="3" borderId="62" xfId="6" applyNumberFormat="1" applyFont="1" applyFill="1" applyBorder="1" applyAlignment="1" applyProtection="1">
      <alignment horizontal="left"/>
      <protection locked="0"/>
    </xf>
    <xf numFmtId="49" fontId="9" fillId="11" borderId="62" xfId="4" applyNumberFormat="1" applyFont="1" applyFill="1" applyBorder="1" applyAlignment="1" applyProtection="1">
      <alignment horizontal="left"/>
      <protection locked="0"/>
    </xf>
    <xf numFmtId="49" fontId="7" fillId="25" borderId="5" xfId="6" applyNumberFormat="1" applyFont="1" applyFill="1" applyBorder="1" applyAlignment="1" applyProtection="1">
      <alignment horizontal="left" vertical="top" wrapText="1"/>
      <protection locked="0" hidden="1"/>
    </xf>
    <xf numFmtId="49" fontId="9" fillId="3" borderId="6" xfId="6" applyNumberFormat="1" applyFont="1" applyFill="1" applyBorder="1" applyAlignment="1" applyProtection="1">
      <alignment horizontal="left" vertical="top"/>
      <protection locked="0"/>
    </xf>
    <xf numFmtId="49" fontId="9" fillId="3" borderId="4" xfId="6" applyNumberFormat="1" applyFont="1" applyFill="1" applyBorder="1" applyAlignment="1" applyProtection="1">
      <alignment horizontal="left" vertical="top"/>
      <protection locked="0"/>
    </xf>
    <xf numFmtId="49" fontId="9" fillId="3" borderId="15" xfId="6" applyNumberFormat="1" applyFont="1" applyFill="1" applyBorder="1" applyAlignment="1" applyProtection="1">
      <alignment horizontal="left" vertical="top"/>
      <protection locked="0"/>
    </xf>
    <xf numFmtId="49" fontId="9" fillId="3" borderId="6" xfId="6" applyNumberFormat="1" applyFont="1" applyFill="1" applyBorder="1" applyAlignment="1" applyProtection="1">
      <alignment horizontal="left" vertical="top" wrapText="1"/>
      <protection locked="0"/>
    </xf>
    <xf numFmtId="49" fontId="9" fillId="3" borderId="4" xfId="6" applyNumberFormat="1" applyFont="1" applyFill="1" applyBorder="1" applyAlignment="1" applyProtection="1">
      <alignment horizontal="left" vertical="top" wrapText="1"/>
      <protection locked="0"/>
    </xf>
    <xf numFmtId="49" fontId="9" fillId="3" borderId="15" xfId="6" applyNumberFormat="1" applyFont="1" applyFill="1" applyBorder="1" applyAlignment="1" applyProtection="1">
      <alignment horizontal="left" vertical="top" wrapText="1"/>
      <protection locked="0"/>
    </xf>
    <xf numFmtId="0" fontId="7" fillId="2" borderId="0" xfId="6" applyFont="1" applyFill="1" applyAlignment="1" applyProtection="1">
      <alignment horizontal="left"/>
      <protection hidden="1"/>
    </xf>
    <xf numFmtId="0" fontId="7" fillId="2" borderId="0" xfId="6" applyFont="1" applyFill="1" applyAlignment="1" applyProtection="1">
      <alignment horizontal="center"/>
      <protection hidden="1"/>
    </xf>
    <xf numFmtId="0" fontId="9" fillId="3" borderId="62" xfId="10" applyFont="1" applyFill="1" applyBorder="1" applyAlignment="1" applyProtection="1">
      <alignment horizontal="left"/>
      <protection locked="0" hidden="1"/>
    </xf>
    <xf numFmtId="0" fontId="13" fillId="2" borderId="0" xfId="4" applyFont="1" applyFill="1" applyAlignment="1" applyProtection="1">
      <alignment horizontal="center" wrapText="1"/>
      <protection hidden="1"/>
    </xf>
    <xf numFmtId="0" fontId="59" fillId="2" borderId="62" xfId="6" applyFont="1" applyFill="1" applyBorder="1" applyAlignment="1" applyProtection="1">
      <alignment horizontal="left"/>
      <protection hidden="1"/>
    </xf>
    <xf numFmtId="49" fontId="9" fillId="2" borderId="5" xfId="6" applyNumberFormat="1" applyFont="1" applyFill="1" applyBorder="1" applyAlignment="1" applyProtection="1">
      <alignment horizontal="center" vertical="center"/>
      <protection hidden="1"/>
    </xf>
    <xf numFmtId="0" fontId="9" fillId="2" borderId="6" xfId="6" applyFont="1" applyFill="1" applyBorder="1" applyAlignment="1" applyProtection="1">
      <alignment horizontal="center" vertical="center"/>
      <protection hidden="1"/>
    </xf>
    <xf numFmtId="0" fontId="9" fillId="2" borderId="4" xfId="6" applyFont="1" applyFill="1" applyBorder="1" applyAlignment="1" applyProtection="1">
      <alignment horizontal="center" vertical="center"/>
      <protection hidden="1"/>
    </xf>
    <xf numFmtId="0" fontId="9" fillId="2" borderId="15" xfId="6" applyFont="1" applyFill="1" applyBorder="1" applyAlignment="1" applyProtection="1">
      <alignment horizontal="center" vertical="center"/>
      <protection hidden="1"/>
    </xf>
    <xf numFmtId="0" fontId="9" fillId="2" borderId="6" xfId="6" applyFont="1" applyFill="1" applyBorder="1" applyAlignment="1" applyProtection="1">
      <alignment horizontal="left" vertical="center" wrapText="1"/>
      <protection hidden="1"/>
    </xf>
    <xf numFmtId="0" fontId="9" fillId="2" borderId="4" xfId="6" applyFont="1" applyFill="1" applyBorder="1" applyAlignment="1" applyProtection="1">
      <alignment horizontal="left" vertical="center" wrapText="1"/>
      <protection hidden="1"/>
    </xf>
    <xf numFmtId="0" fontId="9" fillId="2" borderId="15" xfId="6" applyFont="1" applyFill="1" applyBorder="1" applyAlignment="1" applyProtection="1">
      <alignment horizontal="left" vertical="center" wrapText="1"/>
      <protection hidden="1"/>
    </xf>
    <xf numFmtId="0" fontId="7" fillId="2" borderId="0" xfId="4" applyFont="1" applyFill="1" applyAlignment="1" applyProtection="1">
      <alignment horizontal="left"/>
      <protection hidden="1"/>
    </xf>
    <xf numFmtId="0" fontId="7" fillId="2" borderId="0" xfId="4" applyFont="1" applyFill="1" applyAlignment="1" applyProtection="1">
      <alignment horizontal="left" wrapText="1"/>
      <protection hidden="1"/>
    </xf>
    <xf numFmtId="176" fontId="6" fillId="7" borderId="0" xfId="4" applyNumberFormat="1" applyFill="1" applyProtection="1">
      <protection hidden="1"/>
    </xf>
    <xf numFmtId="4" fontId="10" fillId="7" borderId="6" xfId="4" applyNumberFormat="1" applyFont="1" applyFill="1" applyBorder="1" applyAlignment="1" applyProtection="1">
      <alignment horizontal="center" vertical="center"/>
      <protection hidden="1"/>
    </xf>
    <xf numFmtId="4" fontId="10" fillId="7" borderId="4" xfId="4" applyNumberFormat="1" applyFont="1" applyFill="1" applyBorder="1" applyAlignment="1" applyProtection="1">
      <alignment horizontal="center" vertical="center"/>
      <protection hidden="1"/>
    </xf>
    <xf numFmtId="4" fontId="10" fillId="7" borderId="33" xfId="4" applyNumberFormat="1" applyFont="1" applyFill="1" applyBorder="1" applyAlignment="1" applyProtection="1">
      <alignment horizontal="center" vertical="center"/>
      <protection hidden="1"/>
    </xf>
    <xf numFmtId="4" fontId="7" fillId="15" borderId="6" xfId="4" applyNumberFormat="1" applyFont="1" applyFill="1" applyBorder="1" applyAlignment="1" applyProtection="1">
      <alignment horizontal="center" vertical="center"/>
      <protection hidden="1"/>
    </xf>
    <xf numFmtId="4" fontId="7" fillId="15" borderId="4" xfId="4" applyNumberFormat="1" applyFont="1" applyFill="1" applyBorder="1" applyAlignment="1" applyProtection="1">
      <alignment horizontal="center" vertical="center"/>
      <protection hidden="1"/>
    </xf>
    <xf numFmtId="4" fontId="7" fillId="15" borderId="33" xfId="4" applyNumberFormat="1" applyFont="1" applyFill="1" applyBorder="1" applyAlignment="1" applyProtection="1">
      <alignment horizontal="center" vertical="center"/>
      <protection hidden="1"/>
    </xf>
    <xf numFmtId="1" fontId="10" fillId="7" borderId="34" xfId="4" applyNumberFormat="1" applyFont="1" applyFill="1" applyBorder="1" applyAlignment="1" applyProtection="1">
      <alignment horizontal="center" vertical="center"/>
      <protection hidden="1"/>
    </xf>
    <xf numFmtId="1" fontId="10" fillId="7" borderId="15" xfId="4" applyNumberFormat="1" applyFont="1" applyFill="1" applyBorder="1" applyAlignment="1" applyProtection="1">
      <alignment horizontal="center" vertical="center"/>
      <protection hidden="1"/>
    </xf>
    <xf numFmtId="0" fontId="10" fillId="3" borderId="6" xfId="4" applyFont="1" applyFill="1" applyBorder="1" applyAlignment="1" applyProtection="1">
      <alignment horizontal="center"/>
      <protection locked="0"/>
    </xf>
    <xf numFmtId="0" fontId="10" fillId="3" borderId="15" xfId="4" applyFont="1" applyFill="1" applyBorder="1" applyAlignment="1" applyProtection="1">
      <alignment horizontal="center"/>
      <protection locked="0"/>
    </xf>
    <xf numFmtId="4" fontId="10" fillId="8" borderId="6" xfId="4" applyNumberFormat="1" applyFont="1" applyFill="1" applyBorder="1" applyAlignment="1" applyProtection="1">
      <alignment horizontal="center"/>
      <protection hidden="1"/>
    </xf>
    <xf numFmtId="4" fontId="10" fillId="8" borderId="33" xfId="4" applyNumberFormat="1" applyFont="1" applyFill="1" applyBorder="1" applyAlignment="1" applyProtection="1">
      <alignment horizontal="center"/>
      <protection hidden="1"/>
    </xf>
    <xf numFmtId="4" fontId="10" fillId="8" borderId="4" xfId="4" applyNumberFormat="1" applyFont="1" applyFill="1" applyBorder="1" applyAlignment="1" applyProtection="1">
      <alignment horizontal="center"/>
      <protection hidden="1"/>
    </xf>
    <xf numFmtId="4" fontId="10" fillId="8" borderId="15" xfId="4" applyNumberFormat="1" applyFont="1" applyFill="1" applyBorder="1" applyAlignment="1" applyProtection="1">
      <alignment horizontal="center"/>
      <protection hidden="1"/>
    </xf>
    <xf numFmtId="4" fontId="10" fillId="7" borderId="6" xfId="4" applyNumberFormat="1" applyFont="1" applyFill="1" applyBorder="1" applyAlignment="1" applyProtection="1">
      <alignment horizontal="center"/>
      <protection hidden="1"/>
    </xf>
    <xf numFmtId="4" fontId="10" fillId="7" borderId="4" xfId="4" applyNumberFormat="1" applyFont="1" applyFill="1" applyBorder="1" applyAlignment="1" applyProtection="1">
      <alignment horizontal="center"/>
      <protection hidden="1"/>
    </xf>
    <xf numFmtId="176" fontId="7" fillId="7" borderId="6" xfId="4" applyNumberFormat="1" applyFont="1" applyFill="1" applyBorder="1" applyAlignment="1" applyProtection="1">
      <alignment horizontal="center"/>
      <protection hidden="1"/>
    </xf>
    <xf numFmtId="176" fontId="7" fillId="7" borderId="4" xfId="4" applyNumberFormat="1" applyFont="1" applyFill="1" applyBorder="1" applyAlignment="1" applyProtection="1">
      <alignment horizontal="center"/>
      <protection hidden="1"/>
    </xf>
    <xf numFmtId="176" fontId="7" fillId="7" borderId="15" xfId="4" applyNumberFormat="1" applyFont="1" applyFill="1" applyBorder="1" applyAlignment="1" applyProtection="1">
      <alignment horizontal="center"/>
      <protection hidden="1"/>
    </xf>
    <xf numFmtId="176" fontId="7" fillId="15" borderId="6" xfId="4" applyNumberFormat="1" applyFont="1" applyFill="1" applyBorder="1" applyAlignment="1" applyProtection="1">
      <alignment horizontal="center"/>
      <protection hidden="1"/>
    </xf>
    <xf numFmtId="176" fontId="7" fillId="15" borderId="4" xfId="4" applyNumberFormat="1" applyFont="1" applyFill="1" applyBorder="1" applyAlignment="1" applyProtection="1">
      <alignment horizontal="center"/>
      <protection hidden="1"/>
    </xf>
    <xf numFmtId="176" fontId="7" fillId="15" borderId="15" xfId="4" applyNumberFormat="1" applyFont="1" applyFill="1" applyBorder="1" applyAlignment="1" applyProtection="1">
      <alignment horizontal="center"/>
      <protection hidden="1"/>
    </xf>
    <xf numFmtId="4" fontId="10" fillId="3" borderId="6" xfId="4" applyNumberFormat="1" applyFont="1" applyFill="1" applyBorder="1" applyAlignment="1" applyProtection="1">
      <alignment horizontal="center" vertical="center"/>
      <protection locked="0"/>
    </xf>
    <xf numFmtId="4" fontId="10" fillId="3" borderId="4" xfId="4" applyNumberFormat="1" applyFont="1" applyFill="1" applyBorder="1" applyAlignment="1" applyProtection="1">
      <alignment horizontal="center" vertical="center"/>
      <protection locked="0"/>
    </xf>
    <xf numFmtId="4" fontId="10" fillId="3" borderId="15" xfId="4" applyNumberFormat="1" applyFont="1" applyFill="1" applyBorder="1" applyAlignment="1" applyProtection="1">
      <alignment horizontal="center" vertical="center"/>
      <protection locked="0"/>
    </xf>
    <xf numFmtId="1" fontId="10" fillId="17" borderId="34" xfId="4" applyNumberFormat="1" applyFont="1" applyFill="1" applyBorder="1" applyAlignment="1" applyProtection="1">
      <alignment horizontal="center" vertical="center"/>
      <protection hidden="1"/>
    </xf>
    <xf numFmtId="1" fontId="10" fillId="17" borderId="15" xfId="4" applyNumberFormat="1" applyFont="1" applyFill="1" applyBorder="1" applyAlignment="1" applyProtection="1">
      <alignment horizontal="center" vertical="center"/>
      <protection hidden="1"/>
    </xf>
    <xf numFmtId="4" fontId="10" fillId="17" borderId="6" xfId="4" applyNumberFormat="1" applyFont="1" applyFill="1" applyBorder="1" applyAlignment="1" applyProtection="1">
      <alignment horizontal="center" vertical="center"/>
      <protection hidden="1"/>
    </xf>
    <xf numFmtId="4" fontId="10" fillId="17" borderId="33" xfId="4" applyNumberFormat="1" applyFont="1" applyFill="1" applyBorder="1" applyAlignment="1" applyProtection="1">
      <alignment horizontal="center" vertical="center"/>
      <protection hidden="1"/>
    </xf>
    <xf numFmtId="0" fontId="6" fillId="7" borderId="6" xfId="4" applyFill="1" applyBorder="1" applyAlignment="1" applyProtection="1">
      <alignment horizontal="center" vertical="center"/>
      <protection hidden="1"/>
    </xf>
    <xf numFmtId="0" fontId="6" fillId="7" borderId="15" xfId="4" applyFill="1" applyBorder="1" applyAlignment="1" applyProtection="1">
      <alignment horizontal="center" vertical="center"/>
      <protection hidden="1"/>
    </xf>
    <xf numFmtId="0" fontId="7" fillId="7" borderId="6" xfId="4" applyFont="1" applyFill="1" applyBorder="1" applyAlignment="1" applyProtection="1">
      <alignment horizontal="center" vertical="center"/>
      <protection hidden="1"/>
    </xf>
    <xf numFmtId="0" fontId="7" fillId="7" borderId="15" xfId="4" applyFont="1" applyFill="1" applyBorder="1" applyAlignment="1" applyProtection="1">
      <alignment horizontal="center" vertical="center"/>
      <protection hidden="1"/>
    </xf>
    <xf numFmtId="176" fontId="7" fillId="0" borderId="6" xfId="4" applyNumberFormat="1" applyFont="1" applyBorder="1" applyAlignment="1" applyProtection="1">
      <alignment horizontal="center"/>
      <protection hidden="1"/>
    </xf>
    <xf numFmtId="176" fontId="7" fillId="0" borderId="4" xfId="4" applyNumberFormat="1" applyFont="1" applyBorder="1" applyAlignment="1" applyProtection="1">
      <alignment horizontal="center"/>
      <protection hidden="1"/>
    </xf>
    <xf numFmtId="176" fontId="7" fillId="0" borderId="15" xfId="4" applyNumberFormat="1" applyFont="1" applyBorder="1" applyAlignment="1" applyProtection="1">
      <alignment horizontal="center"/>
      <protection hidden="1"/>
    </xf>
    <xf numFmtId="0" fontId="7" fillId="7" borderId="10" xfId="4" applyFont="1" applyFill="1" applyBorder="1" applyAlignment="1" applyProtection="1">
      <alignment horizontal="center" vertical="center" textRotation="90" wrapText="1"/>
      <protection hidden="1"/>
    </xf>
    <xf numFmtId="0" fontId="7" fillId="7" borderId="1" xfId="4" applyFont="1" applyFill="1" applyBorder="1" applyAlignment="1" applyProtection="1">
      <alignment horizontal="center" vertical="center" textRotation="90" wrapText="1"/>
      <protection hidden="1"/>
    </xf>
    <xf numFmtId="0" fontId="7" fillId="7" borderId="9" xfId="4" applyFont="1" applyFill="1" applyBorder="1" applyAlignment="1" applyProtection="1">
      <alignment horizontal="center" vertical="center" textRotation="90" wrapText="1"/>
      <protection hidden="1"/>
    </xf>
    <xf numFmtId="0" fontId="7" fillId="13" borderId="6" xfId="4" applyFont="1" applyFill="1" applyBorder="1" applyAlignment="1" applyProtection="1">
      <alignment horizontal="center"/>
      <protection hidden="1"/>
    </xf>
    <xf numFmtId="0" fontId="7" fillId="13" borderId="4" xfId="4" applyFont="1" applyFill="1" applyBorder="1" applyAlignment="1" applyProtection="1">
      <alignment horizontal="center"/>
      <protection hidden="1"/>
    </xf>
    <xf numFmtId="0" fontId="7" fillId="13" borderId="15" xfId="4" applyFont="1" applyFill="1" applyBorder="1" applyAlignment="1" applyProtection="1">
      <alignment horizontal="center"/>
      <protection hidden="1"/>
    </xf>
    <xf numFmtId="0" fontId="7" fillId="7" borderId="14" xfId="4" applyFont="1" applyFill="1" applyBorder="1" applyAlignment="1" applyProtection="1">
      <alignment horizontal="center" vertical="center"/>
      <protection hidden="1"/>
    </xf>
    <xf numFmtId="0" fontId="10" fillId="7" borderId="3" xfId="4" applyFont="1" applyFill="1" applyBorder="1" applyAlignment="1" applyProtection="1">
      <alignment horizontal="center" vertical="center"/>
      <protection hidden="1"/>
    </xf>
    <xf numFmtId="0" fontId="10" fillId="7" borderId="10" xfId="4" applyFont="1" applyFill="1" applyBorder="1" applyAlignment="1" applyProtection="1">
      <alignment horizontal="center" vertical="center"/>
      <protection hidden="1"/>
    </xf>
    <xf numFmtId="0" fontId="10" fillId="7" borderId="12" xfId="4" applyFont="1" applyFill="1" applyBorder="1" applyAlignment="1" applyProtection="1">
      <alignment horizontal="center" vertical="center"/>
      <protection hidden="1"/>
    </xf>
    <xf numFmtId="0" fontId="10" fillId="7" borderId="8" xfId="4" applyFont="1" applyFill="1" applyBorder="1" applyAlignment="1" applyProtection="1">
      <alignment horizontal="center" vertical="center"/>
      <protection hidden="1"/>
    </xf>
    <xf numFmtId="0" fontId="10" fillId="7" borderId="9" xfId="4" applyFont="1" applyFill="1" applyBorder="1" applyAlignment="1" applyProtection="1">
      <alignment horizontal="center" vertical="center"/>
      <protection hidden="1"/>
    </xf>
    <xf numFmtId="0" fontId="13" fillId="7" borderId="6" xfId="4" applyFont="1" applyFill="1" applyBorder="1" applyAlignment="1" applyProtection="1">
      <alignment horizontal="center" vertical="center" textRotation="90" wrapText="1"/>
      <protection hidden="1"/>
    </xf>
    <xf numFmtId="0" fontId="10" fillId="13" borderId="6" xfId="4" applyFont="1" applyFill="1" applyBorder="1" applyAlignment="1" applyProtection="1">
      <alignment horizontal="center" vertical="center" wrapText="1"/>
      <protection hidden="1"/>
    </xf>
    <xf numFmtId="0" fontId="10" fillId="13" borderId="33" xfId="4" applyFont="1" applyFill="1" applyBorder="1" applyAlignment="1" applyProtection="1">
      <alignment horizontal="center" vertical="center" wrapText="1"/>
      <protection hidden="1"/>
    </xf>
    <xf numFmtId="2" fontId="10" fillId="3" borderId="6" xfId="4" applyNumberFormat="1" applyFont="1" applyFill="1" applyBorder="1" applyAlignment="1" applyProtection="1">
      <alignment horizontal="center"/>
      <protection locked="0"/>
    </xf>
    <xf numFmtId="2" fontId="10" fillId="3" borderId="15" xfId="4" applyNumberFormat="1" applyFont="1" applyFill="1" applyBorder="1" applyAlignment="1" applyProtection="1">
      <alignment horizontal="center"/>
      <protection locked="0"/>
    </xf>
    <xf numFmtId="0" fontId="7" fillId="13" borderId="6" xfId="4" applyFont="1" applyFill="1" applyBorder="1" applyAlignment="1" applyProtection="1">
      <alignment horizontal="center" vertical="center" wrapText="1"/>
      <protection hidden="1"/>
    </xf>
    <xf numFmtId="0" fontId="10" fillId="13" borderId="15" xfId="4" applyFont="1" applyFill="1" applyBorder="1" applyAlignment="1" applyProtection="1">
      <alignment horizontal="center" vertical="center" wrapText="1"/>
      <protection hidden="1"/>
    </xf>
    <xf numFmtId="0" fontId="7" fillId="13" borderId="11" xfId="4" applyFont="1" applyFill="1" applyBorder="1" applyAlignment="1" applyProtection="1">
      <alignment horizontal="center" vertical="center" textRotation="90" wrapText="1"/>
      <protection hidden="1"/>
    </xf>
    <xf numFmtId="0" fontId="10" fillId="13" borderId="32" xfId="4" applyFont="1" applyFill="1" applyBorder="1" applyAlignment="1" applyProtection="1">
      <alignment horizontal="center" vertical="center" textRotation="90" wrapText="1"/>
      <protection hidden="1"/>
    </xf>
    <xf numFmtId="0" fontId="10" fillId="13" borderId="13" xfId="4" applyFont="1" applyFill="1" applyBorder="1" applyAlignment="1" applyProtection="1">
      <alignment horizontal="center" vertical="center" textRotation="90" wrapText="1"/>
      <protection hidden="1"/>
    </xf>
    <xf numFmtId="0" fontId="15" fillId="13" borderId="35" xfId="4" applyFont="1" applyFill="1" applyBorder="1" applyAlignment="1" applyProtection="1">
      <alignment horizontal="center" vertical="center" textRotation="90" wrapText="1"/>
      <protection hidden="1"/>
    </xf>
    <xf numFmtId="0" fontId="13" fillId="13" borderId="36" xfId="4" applyFont="1" applyFill="1" applyBorder="1" applyAlignment="1" applyProtection="1">
      <alignment horizontal="center" vertical="center" textRotation="90" wrapText="1"/>
      <protection hidden="1"/>
    </xf>
    <xf numFmtId="0" fontId="13" fillId="13" borderId="37" xfId="4" applyFont="1" applyFill="1" applyBorder="1" applyAlignment="1" applyProtection="1">
      <alignment horizontal="center" vertical="center" textRotation="90" wrapText="1"/>
      <protection hidden="1"/>
    </xf>
    <xf numFmtId="0" fontId="7" fillId="13" borderId="2" xfId="4" applyFont="1" applyFill="1" applyBorder="1" applyAlignment="1" applyProtection="1">
      <alignment horizontal="center" vertical="center" wrapText="1"/>
      <protection hidden="1"/>
    </xf>
    <xf numFmtId="0" fontId="10" fillId="13" borderId="1" xfId="4" applyFont="1" applyFill="1" applyBorder="1" applyAlignment="1" applyProtection="1">
      <alignment horizontal="center" vertical="center" wrapText="1"/>
      <protection hidden="1"/>
    </xf>
    <xf numFmtId="0" fontId="10" fillId="13" borderId="12" xfId="4" applyFont="1" applyFill="1" applyBorder="1" applyAlignment="1" applyProtection="1">
      <alignment horizontal="center" vertical="center" wrapText="1"/>
      <protection hidden="1"/>
    </xf>
    <xf numFmtId="0" fontId="10" fillId="13" borderId="9" xfId="4" applyFont="1" applyFill="1" applyBorder="1" applyAlignment="1" applyProtection="1">
      <alignment horizontal="center" vertical="center" wrapText="1"/>
      <protection hidden="1"/>
    </xf>
    <xf numFmtId="0" fontId="10" fillId="13" borderId="14" xfId="4" applyFont="1" applyFill="1" applyBorder="1" applyAlignment="1" applyProtection="1">
      <alignment horizontal="center" vertical="center" wrapText="1"/>
      <protection hidden="1"/>
    </xf>
    <xf numFmtId="0" fontId="10" fillId="13" borderId="10" xfId="4" applyFont="1" applyFill="1" applyBorder="1" applyAlignment="1" applyProtection="1">
      <alignment horizontal="center" vertical="center" wrapText="1"/>
      <protection hidden="1"/>
    </xf>
    <xf numFmtId="0" fontId="10" fillId="13" borderId="2" xfId="4" applyFont="1" applyFill="1" applyBorder="1" applyAlignment="1" applyProtection="1">
      <alignment horizontal="center" vertical="center" wrapText="1"/>
      <protection hidden="1"/>
    </xf>
    <xf numFmtId="0" fontId="10" fillId="13" borderId="5" xfId="4" applyFont="1" applyFill="1" applyBorder="1" applyAlignment="1" applyProtection="1">
      <alignment horizontal="center" vertical="center" textRotation="90"/>
      <protection hidden="1"/>
    </xf>
    <xf numFmtId="0" fontId="10" fillId="13" borderId="5" xfId="4" applyFont="1" applyFill="1" applyBorder="1" applyAlignment="1" applyProtection="1">
      <alignment horizontal="center" vertical="center"/>
      <protection hidden="1"/>
    </xf>
    <xf numFmtId="0" fontId="10" fillId="13" borderId="14" xfId="4" applyFont="1" applyFill="1" applyBorder="1" applyAlignment="1" applyProtection="1">
      <alignment horizontal="center" vertical="center" textRotation="90"/>
      <protection hidden="1"/>
    </xf>
    <xf numFmtId="0" fontId="10" fillId="13" borderId="12" xfId="4" applyFont="1" applyFill="1" applyBorder="1" applyAlignment="1" applyProtection="1">
      <alignment horizontal="center" vertical="center" textRotation="90"/>
      <protection hidden="1"/>
    </xf>
    <xf numFmtId="0" fontId="7" fillId="13" borderId="14" xfId="4" applyFont="1" applyFill="1" applyBorder="1" applyAlignment="1" applyProtection="1">
      <alignment horizontal="center" vertical="center" wrapText="1"/>
      <protection hidden="1"/>
    </xf>
    <xf numFmtId="0" fontId="13" fillId="7" borderId="5" xfId="4" applyFont="1" applyFill="1" applyBorder="1" applyAlignment="1" applyProtection="1">
      <alignment horizontal="center" vertical="center" textRotation="90" wrapText="1"/>
      <protection hidden="1"/>
    </xf>
    <xf numFmtId="0" fontId="13" fillId="7" borderId="11" xfId="4" applyFont="1" applyFill="1" applyBorder="1" applyAlignment="1" applyProtection="1">
      <alignment horizontal="center" vertical="center" textRotation="90" wrapText="1"/>
      <protection hidden="1"/>
    </xf>
    <xf numFmtId="0" fontId="13" fillId="7" borderId="32" xfId="4" applyFont="1" applyFill="1" applyBorder="1" applyAlignment="1" applyProtection="1">
      <alignment horizontal="center" vertical="center" textRotation="90" wrapText="1"/>
      <protection hidden="1"/>
    </xf>
    <xf numFmtId="0" fontId="13" fillId="7" borderId="13" xfId="4" applyFont="1" applyFill="1" applyBorder="1" applyAlignment="1" applyProtection="1">
      <alignment horizontal="center" vertical="center" textRotation="90" wrapText="1"/>
      <protection hidden="1"/>
    </xf>
    <xf numFmtId="49" fontId="9" fillId="3" borderId="8" xfId="6" applyNumberFormat="1" applyFont="1" applyFill="1" applyBorder="1" applyAlignment="1" applyProtection="1">
      <alignment horizontal="left" vertical="center"/>
      <protection locked="0"/>
    </xf>
    <xf numFmtId="0" fontId="10" fillId="3" borderId="40" xfId="4" applyFont="1" applyFill="1" applyBorder="1" applyAlignment="1" applyProtection="1">
      <alignment horizontal="center" vertical="center" wrapText="1"/>
      <protection hidden="1"/>
    </xf>
    <xf numFmtId="0" fontId="10" fillId="3" borderId="41" xfId="4" applyFont="1" applyFill="1" applyBorder="1" applyAlignment="1" applyProtection="1">
      <alignment horizontal="center" vertical="center" wrapText="1"/>
      <protection hidden="1"/>
    </xf>
    <xf numFmtId="0" fontId="10" fillId="3" borderId="42" xfId="4" applyFont="1" applyFill="1" applyBorder="1" applyAlignment="1" applyProtection="1">
      <alignment horizontal="center" vertical="center" wrapText="1"/>
      <protection hidden="1"/>
    </xf>
    <xf numFmtId="0" fontId="10" fillId="3" borderId="43" xfId="4" applyFont="1" applyFill="1" applyBorder="1" applyAlignment="1" applyProtection="1">
      <alignment horizontal="center" vertical="center" wrapText="1"/>
      <protection hidden="1"/>
    </xf>
    <xf numFmtId="0" fontId="10" fillId="3" borderId="8" xfId="4" applyFont="1" applyFill="1" applyBorder="1" applyAlignment="1" applyProtection="1">
      <alignment horizontal="center" vertical="center" wrapText="1"/>
      <protection hidden="1"/>
    </xf>
    <xf numFmtId="0" fontId="10" fillId="3" borderId="44" xfId="4" applyFont="1" applyFill="1" applyBorder="1" applyAlignment="1" applyProtection="1">
      <alignment horizontal="center" vertical="center" wrapText="1"/>
      <protection hidden="1"/>
    </xf>
    <xf numFmtId="0" fontId="7" fillId="12" borderId="11" xfId="4" applyFont="1" applyFill="1" applyBorder="1" applyAlignment="1" applyProtection="1">
      <alignment horizontal="center" vertical="center" textRotation="90" wrapText="1"/>
      <protection hidden="1"/>
    </xf>
    <xf numFmtId="0" fontId="10" fillId="12" borderId="32" xfId="4" applyFont="1" applyFill="1" applyBorder="1" applyAlignment="1" applyProtection="1">
      <alignment horizontal="center" vertical="center" textRotation="90" wrapText="1"/>
      <protection hidden="1"/>
    </xf>
    <xf numFmtId="0" fontId="10" fillId="12" borderId="13" xfId="4" applyFont="1" applyFill="1" applyBorder="1" applyAlignment="1" applyProtection="1">
      <alignment horizontal="center" vertical="center" textRotation="90" wrapText="1"/>
      <protection hidden="1"/>
    </xf>
    <xf numFmtId="0" fontId="10" fillId="13" borderId="45" xfId="4" applyFont="1" applyFill="1" applyBorder="1" applyAlignment="1" applyProtection="1">
      <alignment horizontal="center" vertical="center" wrapText="1"/>
      <protection hidden="1"/>
    </xf>
    <xf numFmtId="0" fontId="10" fillId="13" borderId="3" xfId="4" applyFont="1" applyFill="1" applyBorder="1" applyAlignment="1" applyProtection="1">
      <alignment horizontal="center" vertical="center" wrapText="1"/>
      <protection hidden="1"/>
    </xf>
    <xf numFmtId="0" fontId="10" fillId="13" borderId="43" xfId="4" applyFont="1" applyFill="1" applyBorder="1" applyAlignment="1" applyProtection="1">
      <alignment horizontal="center" vertical="center" wrapText="1"/>
      <protection hidden="1"/>
    </xf>
    <xf numFmtId="0" fontId="10" fillId="13" borderId="8" xfId="4" applyFont="1" applyFill="1" applyBorder="1" applyAlignment="1" applyProtection="1">
      <alignment horizontal="center" vertical="center" wrapText="1"/>
      <protection hidden="1"/>
    </xf>
    <xf numFmtId="0" fontId="10" fillId="13" borderId="62" xfId="4" applyFont="1" applyFill="1" applyBorder="1" applyAlignment="1" applyProtection="1">
      <alignment horizontal="center" vertical="center" wrapText="1"/>
      <protection hidden="1"/>
    </xf>
    <xf numFmtId="0" fontId="10" fillId="13" borderId="34" xfId="4" applyFont="1" applyFill="1" applyBorder="1" applyAlignment="1" applyProtection="1">
      <alignment horizontal="center" vertical="center"/>
      <protection hidden="1"/>
    </xf>
    <xf numFmtId="0" fontId="10" fillId="13" borderId="4" xfId="4" applyFont="1" applyFill="1" applyBorder="1" applyAlignment="1" applyProtection="1">
      <alignment horizontal="center" vertical="center"/>
      <protection hidden="1"/>
    </xf>
    <xf numFmtId="0" fontId="10" fillId="13" borderId="33" xfId="4" applyFont="1" applyFill="1" applyBorder="1" applyAlignment="1" applyProtection="1">
      <alignment horizontal="center" vertical="center"/>
      <protection hidden="1"/>
    </xf>
    <xf numFmtId="0" fontId="10" fillId="13" borderId="4" xfId="4" applyFont="1" applyFill="1" applyBorder="1" applyAlignment="1" applyProtection="1">
      <alignment horizontal="center" vertical="center" wrapText="1"/>
      <protection hidden="1"/>
    </xf>
    <xf numFmtId="0" fontId="7" fillId="2" borderId="12" xfId="4" applyFont="1" applyFill="1" applyBorder="1" applyAlignment="1" applyProtection="1">
      <alignment horizontal="center"/>
      <protection hidden="1"/>
    </xf>
    <xf numFmtId="0" fontId="0" fillId="0" borderId="8" xfId="0" applyBorder="1" applyAlignment="1" applyProtection="1">
      <alignment horizontal="center"/>
      <protection hidden="1"/>
    </xf>
    <xf numFmtId="0" fontId="10" fillId="13" borderId="15" xfId="4" applyFont="1" applyFill="1" applyBorder="1" applyAlignment="1" applyProtection="1">
      <alignment horizontal="center" vertical="center"/>
      <protection hidden="1"/>
    </xf>
    <xf numFmtId="0" fontId="7" fillId="13" borderId="46" xfId="4" applyFont="1" applyFill="1" applyBorder="1" applyAlignment="1" applyProtection="1">
      <alignment horizontal="center" vertical="center" textRotation="90" wrapText="1"/>
      <protection hidden="1"/>
    </xf>
    <xf numFmtId="0" fontId="10" fillId="13" borderId="47" xfId="4" applyFont="1" applyFill="1" applyBorder="1" applyAlignment="1" applyProtection="1">
      <alignment horizontal="center" vertical="center" textRotation="90" wrapText="1"/>
      <protection hidden="1"/>
    </xf>
    <xf numFmtId="0" fontId="10" fillId="13" borderId="48" xfId="4" applyFont="1" applyFill="1" applyBorder="1" applyAlignment="1" applyProtection="1">
      <alignment horizontal="center" vertical="center" textRotation="90" wrapText="1"/>
      <protection hidden="1"/>
    </xf>
    <xf numFmtId="49" fontId="0" fillId="0" borderId="8" xfId="0" applyNumberFormat="1" applyBorder="1" applyAlignment="1" applyProtection="1">
      <alignment horizontal="left" vertical="center"/>
      <protection locked="0"/>
    </xf>
    <xf numFmtId="0" fontId="15" fillId="13" borderId="6" xfId="4" applyFont="1" applyFill="1" applyBorder="1" applyAlignment="1" applyProtection="1">
      <alignment horizontal="left" vertical="center" wrapText="1"/>
      <protection hidden="1"/>
    </xf>
    <xf numFmtId="0" fontId="15" fillId="13" borderId="4" xfId="4" applyFont="1" applyFill="1" applyBorder="1" applyAlignment="1" applyProtection="1">
      <alignment horizontal="left" vertical="center" wrapText="1"/>
      <protection hidden="1"/>
    </xf>
    <xf numFmtId="0" fontId="15" fillId="13" borderId="15" xfId="4" applyFont="1" applyFill="1" applyBorder="1" applyAlignment="1" applyProtection="1">
      <alignment horizontal="left" vertical="center" wrapText="1"/>
      <protection hidden="1"/>
    </xf>
    <xf numFmtId="49" fontId="7" fillId="2" borderId="0" xfId="4" applyNumberFormat="1" applyFont="1" applyFill="1" applyAlignment="1" applyProtection="1">
      <alignment horizontal="left"/>
      <protection hidden="1"/>
    </xf>
    <xf numFmtId="49" fontId="10" fillId="2" borderId="0" xfId="4" applyNumberFormat="1" applyFont="1" applyFill="1" applyAlignment="1" applyProtection="1">
      <alignment horizontal="left"/>
      <protection hidden="1"/>
    </xf>
    <xf numFmtId="0" fontId="38" fillId="2" borderId="0" xfId="4" applyFont="1" applyFill="1" applyAlignment="1" applyProtection="1">
      <alignment horizontal="left"/>
      <protection hidden="1"/>
    </xf>
    <xf numFmtId="0" fontId="7" fillId="13" borderId="46" xfId="4" applyFont="1" applyFill="1" applyBorder="1" applyAlignment="1">
      <alignment horizontal="center" vertical="center" textRotation="90" wrapText="1"/>
    </xf>
    <xf numFmtId="0" fontId="7" fillId="13" borderId="48" xfId="4" applyFont="1" applyFill="1" applyBorder="1" applyAlignment="1">
      <alignment horizontal="center" vertical="center" textRotation="90" wrapText="1"/>
    </xf>
    <xf numFmtId="0" fontId="13" fillId="7" borderId="38" xfId="4" applyFont="1" applyFill="1" applyBorder="1" applyAlignment="1" applyProtection="1">
      <alignment horizontal="center" vertical="center" textRotation="90" wrapText="1"/>
      <protection hidden="1"/>
    </xf>
    <xf numFmtId="0" fontId="13" fillId="7" borderId="17" xfId="4" applyFont="1" applyFill="1" applyBorder="1" applyAlignment="1" applyProtection="1">
      <alignment horizontal="center" vertical="center" textRotation="90" wrapText="1"/>
      <protection hidden="1"/>
    </xf>
    <xf numFmtId="0" fontId="13" fillId="7" borderId="39" xfId="4" applyFont="1" applyFill="1" applyBorder="1" applyAlignment="1" applyProtection="1">
      <alignment horizontal="center" vertical="center" textRotation="90" wrapText="1"/>
      <protection hidden="1"/>
    </xf>
    <xf numFmtId="0" fontId="13" fillId="7" borderId="15" xfId="4" applyFont="1" applyFill="1" applyBorder="1" applyAlignment="1" applyProtection="1">
      <alignment horizontal="center" vertical="center" textRotation="90" wrapText="1"/>
      <protection hidden="1"/>
    </xf>
    <xf numFmtId="0" fontId="10" fillId="13" borderId="11" xfId="4" applyFont="1" applyFill="1" applyBorder="1" applyAlignment="1" applyProtection="1">
      <alignment horizontal="center" vertical="center" textRotation="90"/>
      <protection hidden="1"/>
    </xf>
    <xf numFmtId="0" fontId="10" fillId="13" borderId="13" xfId="4" applyFont="1" applyFill="1" applyBorder="1" applyAlignment="1" applyProtection="1">
      <alignment horizontal="center" vertical="center" textRotation="90"/>
      <protection hidden="1"/>
    </xf>
    <xf numFmtId="0" fontId="10" fillId="13" borderId="3" xfId="4" applyFont="1" applyFill="1" applyBorder="1" applyAlignment="1" applyProtection="1">
      <alignment horizontal="center" vertical="center" textRotation="90"/>
      <protection hidden="1"/>
    </xf>
    <xf numFmtId="0" fontId="10" fillId="13" borderId="8" xfId="4" applyFont="1" applyFill="1" applyBorder="1" applyAlignment="1" applyProtection="1">
      <alignment horizontal="center" vertical="center" textRotation="90"/>
      <protection hidden="1"/>
    </xf>
    <xf numFmtId="0" fontId="15" fillId="13" borderId="6" xfId="4" applyFont="1" applyFill="1" applyBorder="1" applyAlignment="1" applyProtection="1">
      <alignment horizontal="center" vertical="center"/>
      <protection hidden="1"/>
    </xf>
    <xf numFmtId="0" fontId="15" fillId="13" borderId="4" xfId="4" applyFont="1" applyFill="1" applyBorder="1" applyAlignment="1" applyProtection="1">
      <alignment horizontal="center" vertical="center"/>
      <protection hidden="1"/>
    </xf>
    <xf numFmtId="0" fontId="15" fillId="13" borderId="15" xfId="4" applyFont="1" applyFill="1" applyBorder="1" applyAlignment="1" applyProtection="1">
      <alignment horizontal="center" vertical="center"/>
      <protection hidden="1"/>
    </xf>
    <xf numFmtId="0" fontId="15" fillId="13" borderId="6" xfId="4" applyFont="1" applyFill="1" applyBorder="1" applyAlignment="1" applyProtection="1">
      <alignment horizontal="center" vertical="center" wrapText="1"/>
      <protection hidden="1"/>
    </xf>
    <xf numFmtId="0" fontId="15" fillId="13" borderId="4" xfId="4" applyFont="1" applyFill="1" applyBorder="1" applyAlignment="1" applyProtection="1">
      <alignment horizontal="center" vertical="center" wrapText="1"/>
      <protection hidden="1"/>
    </xf>
    <xf numFmtId="0" fontId="15" fillId="13" borderId="15" xfId="4" applyFont="1" applyFill="1" applyBorder="1" applyAlignment="1" applyProtection="1">
      <alignment horizontal="center" vertical="center" wrapText="1"/>
      <protection hidden="1"/>
    </xf>
    <xf numFmtId="4" fontId="10" fillId="11" borderId="6" xfId="4" applyNumberFormat="1" applyFont="1" applyFill="1" applyBorder="1" applyAlignment="1" applyProtection="1">
      <alignment horizontal="center" vertical="center"/>
      <protection locked="0"/>
    </xf>
    <xf numFmtId="4" fontId="10" fillId="11" borderId="4" xfId="4" applyNumberFormat="1" applyFont="1" applyFill="1" applyBorder="1" applyAlignment="1" applyProtection="1">
      <alignment horizontal="center" vertical="center"/>
      <protection locked="0"/>
    </xf>
    <xf numFmtId="4" fontId="10" fillId="11" borderId="15" xfId="4" applyNumberFormat="1" applyFont="1" applyFill="1" applyBorder="1" applyAlignment="1" applyProtection="1">
      <alignment horizontal="center" vertical="center"/>
      <protection locked="0"/>
    </xf>
    <xf numFmtId="4" fontId="10" fillId="7" borderId="15" xfId="4" applyNumberFormat="1" applyFont="1" applyFill="1" applyBorder="1" applyAlignment="1" applyProtection="1">
      <alignment horizontal="center" vertical="center"/>
      <protection hidden="1"/>
    </xf>
    <xf numFmtId="4" fontId="10" fillId="7" borderId="33" xfId="4" applyNumberFormat="1" applyFont="1" applyFill="1" applyBorder="1" applyAlignment="1" applyProtection="1">
      <alignment horizontal="center"/>
      <protection hidden="1"/>
    </xf>
    <xf numFmtId="4" fontId="7" fillId="8" borderId="6" xfId="4" applyNumberFormat="1" applyFont="1" applyFill="1" applyBorder="1" applyAlignment="1" applyProtection="1">
      <alignment horizontal="center" vertical="center"/>
      <protection hidden="1"/>
    </xf>
    <xf numFmtId="4" fontId="7" fillId="8" borderId="4" xfId="4" applyNumberFormat="1" applyFont="1" applyFill="1" applyBorder="1" applyAlignment="1" applyProtection="1">
      <alignment horizontal="center" vertical="center"/>
      <protection hidden="1"/>
    </xf>
    <xf numFmtId="4" fontId="7" fillId="8" borderId="33" xfId="4" applyNumberFormat="1" applyFont="1" applyFill="1" applyBorder="1" applyAlignment="1" applyProtection="1">
      <alignment horizontal="center" vertical="center"/>
      <protection hidden="1"/>
    </xf>
    <xf numFmtId="4" fontId="10" fillId="8" borderId="0" xfId="4" applyNumberFormat="1" applyFont="1" applyFill="1" applyAlignment="1" applyProtection="1">
      <alignment horizontal="center" vertical="center"/>
      <protection hidden="1"/>
    </xf>
    <xf numFmtId="0" fontId="7" fillId="19" borderId="6" xfId="4" applyFont="1" applyFill="1" applyBorder="1" applyAlignment="1" applyProtection="1">
      <alignment horizontal="left" vertical="center"/>
      <protection hidden="1"/>
    </xf>
    <xf numFmtId="0" fontId="7" fillId="19" borderId="4" xfId="4" applyFont="1" applyFill="1" applyBorder="1" applyAlignment="1" applyProtection="1">
      <alignment horizontal="left" vertical="center"/>
      <protection hidden="1"/>
    </xf>
    <xf numFmtId="0" fontId="7" fillId="19" borderId="15" xfId="4" applyFont="1" applyFill="1" applyBorder="1" applyAlignment="1" applyProtection="1">
      <alignment horizontal="left" vertical="center"/>
      <protection hidden="1"/>
    </xf>
    <xf numFmtId="0" fontId="9" fillId="14" borderId="6" xfId="4" applyFont="1" applyFill="1" applyBorder="1" applyAlignment="1" applyProtection="1">
      <alignment horizontal="left" vertical="center"/>
      <protection hidden="1"/>
    </xf>
    <xf numFmtId="0" fontId="9" fillId="14" borderId="4" xfId="4" applyFont="1" applyFill="1" applyBorder="1" applyAlignment="1" applyProtection="1">
      <alignment horizontal="left" vertical="center"/>
      <protection hidden="1"/>
    </xf>
    <xf numFmtId="0" fontId="9" fillId="14" borderId="15" xfId="4" applyFont="1" applyFill="1" applyBorder="1" applyAlignment="1" applyProtection="1">
      <alignment horizontal="left" vertical="center"/>
      <protection hidden="1"/>
    </xf>
    <xf numFmtId="0" fontId="10" fillId="14" borderId="6" xfId="4" applyFont="1" applyFill="1" applyBorder="1" applyAlignment="1" applyProtection="1">
      <alignment horizontal="left" vertical="center"/>
      <protection hidden="1"/>
    </xf>
    <xf numFmtId="0" fontId="10" fillId="14" borderId="4" xfId="4" applyFont="1" applyFill="1" applyBorder="1" applyAlignment="1" applyProtection="1">
      <alignment horizontal="left" vertical="center"/>
      <protection hidden="1"/>
    </xf>
    <xf numFmtId="0" fontId="10" fillId="14" borderId="15" xfId="4" applyFont="1" applyFill="1" applyBorder="1" applyAlignment="1" applyProtection="1">
      <alignment horizontal="left" vertical="center"/>
      <protection hidden="1"/>
    </xf>
    <xf numFmtId="0" fontId="10" fillId="8" borderId="0" xfId="4" applyFont="1" applyFill="1" applyAlignment="1" applyProtection="1">
      <alignment horizontal="center" vertical="center"/>
      <protection hidden="1"/>
    </xf>
    <xf numFmtId="0" fontId="7" fillId="14" borderId="6" xfId="4" applyFont="1" applyFill="1" applyBorder="1" applyAlignment="1" applyProtection="1">
      <alignment horizontal="left" vertical="center"/>
      <protection hidden="1"/>
    </xf>
    <xf numFmtId="0" fontId="7" fillId="14" borderId="4" xfId="4" applyFont="1" applyFill="1" applyBorder="1" applyAlignment="1" applyProtection="1">
      <alignment horizontal="left" vertical="center"/>
      <protection hidden="1"/>
    </xf>
    <xf numFmtId="0" fontId="7" fillId="14" borderId="15" xfId="4" applyFont="1" applyFill="1" applyBorder="1" applyAlignment="1" applyProtection="1">
      <alignment horizontal="left" vertical="center"/>
      <protection hidden="1"/>
    </xf>
    <xf numFmtId="4" fontId="10" fillId="14" borderId="6" xfId="4" applyNumberFormat="1" applyFont="1" applyFill="1" applyBorder="1" applyAlignment="1" applyProtection="1">
      <alignment horizontal="left" vertical="center"/>
      <protection hidden="1"/>
    </xf>
    <xf numFmtId="4" fontId="10" fillId="14" borderId="4" xfId="4" applyNumberFormat="1" applyFont="1" applyFill="1" applyBorder="1" applyAlignment="1" applyProtection="1">
      <alignment horizontal="left" vertical="center"/>
      <protection hidden="1"/>
    </xf>
    <xf numFmtId="4" fontId="10" fillId="14" borderId="15" xfId="4" applyNumberFormat="1" applyFont="1" applyFill="1" applyBorder="1" applyAlignment="1" applyProtection="1">
      <alignment horizontal="left" vertical="center"/>
      <protection hidden="1"/>
    </xf>
    <xf numFmtId="0" fontId="7" fillId="0" borderId="6" xfId="4" applyFont="1" applyBorder="1" applyAlignment="1" applyProtection="1">
      <alignment horizontal="center" vertical="center"/>
      <protection hidden="1"/>
    </xf>
    <xf numFmtId="0" fontId="7" fillId="0" borderId="15" xfId="4" applyFont="1" applyBorder="1" applyAlignment="1" applyProtection="1">
      <alignment horizontal="center" vertical="center"/>
      <protection hidden="1"/>
    </xf>
    <xf numFmtId="0" fontId="7" fillId="17" borderId="6" xfId="4" applyFont="1" applyFill="1" applyBorder="1" applyAlignment="1" applyProtection="1">
      <alignment horizontal="center" vertical="center"/>
      <protection hidden="1"/>
    </xf>
    <xf numFmtId="0" fontId="7" fillId="17" borderId="15" xfId="4" applyFont="1" applyFill="1" applyBorder="1" applyAlignment="1" applyProtection="1">
      <alignment horizontal="center" vertical="center"/>
      <protection hidden="1"/>
    </xf>
    <xf numFmtId="0" fontId="7" fillId="13" borderId="33" xfId="4" applyFont="1" applyFill="1" applyBorder="1" applyAlignment="1" applyProtection="1">
      <alignment horizontal="center"/>
      <protection hidden="1"/>
    </xf>
    <xf numFmtId="1" fontId="10" fillId="7" borderId="6" xfId="4" applyNumberFormat="1" applyFont="1" applyFill="1" applyBorder="1" applyAlignment="1" applyProtection="1">
      <alignment horizontal="center" vertical="center"/>
      <protection hidden="1"/>
    </xf>
    <xf numFmtId="0" fontId="7" fillId="13" borderId="34" xfId="4" applyFont="1" applyFill="1" applyBorder="1" applyAlignment="1" applyProtection="1">
      <alignment horizontal="center"/>
      <protection hidden="1"/>
    </xf>
    <xf numFmtId="1" fontId="10" fillId="11" borderId="6" xfId="4" applyNumberFormat="1" applyFont="1" applyFill="1" applyBorder="1" applyAlignment="1" applyProtection="1">
      <alignment horizontal="center" vertical="center"/>
      <protection locked="0"/>
    </xf>
    <xf numFmtId="1" fontId="10" fillId="11" borderId="15" xfId="4" applyNumberFormat="1" applyFont="1" applyFill="1" applyBorder="1" applyAlignment="1" applyProtection="1">
      <alignment horizontal="center" vertical="center"/>
      <protection locked="0"/>
    </xf>
    <xf numFmtId="0" fontId="7" fillId="13" borderId="6" xfId="4" applyFont="1" applyFill="1" applyBorder="1" applyAlignment="1" applyProtection="1">
      <alignment horizontal="left"/>
      <protection hidden="1"/>
    </xf>
    <xf numFmtId="0" fontId="7" fillId="13" borderId="4" xfId="4" applyFont="1" applyFill="1" applyBorder="1" applyAlignment="1" applyProtection="1">
      <alignment horizontal="left"/>
      <protection hidden="1"/>
    </xf>
    <xf numFmtId="0" fontId="7" fillId="13" borderId="15" xfId="4" applyFont="1" applyFill="1" applyBorder="1" applyAlignment="1" applyProtection="1">
      <alignment horizontal="left"/>
      <protection hidden="1"/>
    </xf>
    <xf numFmtId="0" fontId="13" fillId="7" borderId="49" xfId="4" applyFont="1" applyFill="1" applyBorder="1" applyAlignment="1" applyProtection="1">
      <alignment horizontal="center" vertical="center" textRotation="90" wrapText="1"/>
      <protection hidden="1"/>
    </xf>
    <xf numFmtId="0" fontId="13" fillId="7" borderId="18" xfId="4" applyFont="1" applyFill="1" applyBorder="1" applyAlignment="1" applyProtection="1">
      <alignment horizontal="center" vertical="center" textRotation="90" wrapText="1"/>
      <protection hidden="1"/>
    </xf>
    <xf numFmtId="0" fontId="13" fillId="7" borderId="50" xfId="4" applyFont="1" applyFill="1" applyBorder="1" applyAlignment="1" applyProtection="1">
      <alignment horizontal="center" vertical="center" textRotation="90" wrapText="1"/>
      <protection hidden="1"/>
    </xf>
    <xf numFmtId="0" fontId="7" fillId="7" borderId="5" xfId="4" applyFont="1" applyFill="1" applyBorder="1" applyAlignment="1" applyProtection="1">
      <alignment horizontal="center" vertical="center" textRotation="90" wrapText="1"/>
      <protection hidden="1"/>
    </xf>
    <xf numFmtId="0" fontId="7" fillId="7" borderId="51" xfId="4" applyFont="1" applyFill="1" applyBorder="1" applyAlignment="1" applyProtection="1">
      <alignment horizontal="center" vertical="center" textRotation="90" wrapText="1"/>
      <protection hidden="1"/>
    </xf>
    <xf numFmtId="0" fontId="7" fillId="7" borderId="52" xfId="4" applyFont="1" applyFill="1" applyBorder="1" applyAlignment="1" applyProtection="1">
      <alignment horizontal="center" vertical="center" textRotation="90" wrapText="1"/>
      <protection hidden="1"/>
    </xf>
    <xf numFmtId="0" fontId="0" fillId="0" borderId="4" xfId="0" applyBorder="1" applyAlignment="1">
      <alignment horizontal="center"/>
    </xf>
    <xf numFmtId="0" fontId="0" fillId="0" borderId="15" xfId="0" applyBorder="1" applyAlignment="1">
      <alignment horizontal="center"/>
    </xf>
    <xf numFmtId="0" fontId="15" fillId="7" borderId="0" xfId="4" applyFont="1" applyFill="1" applyAlignment="1">
      <alignment horizontal="left" vertical="top" wrapText="1"/>
    </xf>
    <xf numFmtId="0" fontId="7" fillId="7" borderId="64" xfId="0" applyFont="1" applyFill="1" applyBorder="1" applyAlignment="1" applyProtection="1">
      <alignment horizontal="right"/>
      <protection hidden="1"/>
    </xf>
    <xf numFmtId="4" fontId="10" fillId="8" borderId="5" xfId="4" applyNumberFormat="1" applyFont="1" applyFill="1" applyBorder="1" applyAlignment="1" applyProtection="1">
      <alignment horizontal="center"/>
      <protection hidden="1"/>
    </xf>
    <xf numFmtId="0" fontId="7" fillId="13" borderId="10" xfId="4" applyFont="1" applyFill="1" applyBorder="1" applyAlignment="1" applyProtection="1">
      <alignment horizontal="center" vertical="center" textRotation="90" wrapText="1"/>
      <protection hidden="1"/>
    </xf>
    <xf numFmtId="0" fontId="10" fillId="13" borderId="3" xfId="4" applyFont="1" applyFill="1" applyBorder="1" applyAlignment="1" applyProtection="1">
      <alignment horizontal="center" vertical="center"/>
      <protection hidden="1"/>
    </xf>
    <xf numFmtId="0" fontId="7" fillId="3" borderId="40" xfId="4" applyFont="1" applyFill="1" applyBorder="1" applyAlignment="1" applyProtection="1">
      <alignment horizontal="center" vertical="center" wrapText="1"/>
      <protection hidden="1"/>
    </xf>
    <xf numFmtId="0" fontId="10" fillId="14" borderId="6" xfId="4" applyFont="1" applyFill="1" applyBorder="1" applyAlignment="1" applyProtection="1">
      <alignment horizontal="center" vertical="center"/>
      <protection hidden="1"/>
    </xf>
    <xf numFmtId="0" fontId="10" fillId="14" borderId="4" xfId="4" applyFont="1" applyFill="1" applyBorder="1" applyAlignment="1" applyProtection="1">
      <alignment horizontal="center" vertical="center"/>
      <protection hidden="1"/>
    </xf>
    <xf numFmtId="0" fontId="10" fillId="14" borderId="15" xfId="4" applyFont="1" applyFill="1" applyBorder="1" applyAlignment="1" applyProtection="1">
      <alignment horizontal="center" vertical="center"/>
      <protection hidden="1"/>
    </xf>
    <xf numFmtId="0" fontId="7" fillId="18" borderId="6" xfId="4" applyFont="1" applyFill="1" applyBorder="1" applyAlignment="1" applyProtection="1">
      <alignment horizontal="center" vertical="center"/>
      <protection hidden="1"/>
    </xf>
    <xf numFmtId="0" fontId="7" fillId="18" borderId="4" xfId="4" applyFont="1" applyFill="1" applyBorder="1" applyAlignment="1" applyProtection="1">
      <alignment horizontal="center" vertical="center"/>
      <protection hidden="1"/>
    </xf>
    <xf numFmtId="0" fontId="7" fillId="18" borderId="15" xfId="4" applyFont="1" applyFill="1" applyBorder="1" applyAlignment="1" applyProtection="1">
      <alignment horizontal="center" vertical="center"/>
      <protection hidden="1"/>
    </xf>
    <xf numFmtId="0" fontId="7" fillId="7" borderId="6" xfId="4" applyFont="1" applyFill="1" applyBorder="1" applyAlignment="1">
      <alignment horizontal="center" vertical="center"/>
    </xf>
    <xf numFmtId="0" fontId="7" fillId="7" borderId="4" xfId="4" applyFont="1" applyFill="1" applyBorder="1" applyAlignment="1">
      <alignment horizontal="center" vertical="center"/>
    </xf>
    <xf numFmtId="0" fontId="7" fillId="7" borderId="15" xfId="4" applyFont="1" applyFill="1" applyBorder="1" applyAlignment="1">
      <alignment horizontal="center" vertical="center"/>
    </xf>
    <xf numFmtId="0" fontId="10" fillId="8" borderId="6" xfId="4" applyFont="1" applyFill="1" applyBorder="1" applyAlignment="1" applyProtection="1">
      <alignment horizontal="center" vertical="center"/>
      <protection hidden="1"/>
    </xf>
    <xf numFmtId="0" fontId="10" fillId="8" borderId="4" xfId="4" applyFont="1" applyFill="1" applyBorder="1" applyAlignment="1" applyProtection="1">
      <alignment horizontal="center" vertical="center"/>
      <protection hidden="1"/>
    </xf>
    <xf numFmtId="0" fontId="10" fillId="8" borderId="15" xfId="4" applyFont="1" applyFill="1" applyBorder="1" applyAlignment="1" applyProtection="1">
      <alignment horizontal="center" vertical="center"/>
      <protection hidden="1"/>
    </xf>
    <xf numFmtId="4" fontId="10" fillId="8" borderId="6" xfId="4" applyNumberFormat="1" applyFont="1" applyFill="1" applyBorder="1" applyAlignment="1" applyProtection="1">
      <alignment horizontal="center" vertical="center"/>
      <protection hidden="1"/>
    </xf>
    <xf numFmtId="4" fontId="10" fillId="8" borderId="4" xfId="4" applyNumberFormat="1" applyFont="1" applyFill="1" applyBorder="1" applyAlignment="1" applyProtection="1">
      <alignment horizontal="center" vertical="center"/>
      <protection hidden="1"/>
    </xf>
    <xf numFmtId="4" fontId="10" fillId="8" borderId="15" xfId="4" applyNumberFormat="1" applyFont="1" applyFill="1" applyBorder="1" applyAlignment="1" applyProtection="1">
      <alignment horizontal="center" vertical="center"/>
      <protection hidden="1"/>
    </xf>
    <xf numFmtId="4" fontId="9" fillId="8" borderId="6" xfId="4" applyNumberFormat="1" applyFont="1" applyFill="1" applyBorder="1" applyAlignment="1" applyProtection="1">
      <alignment horizontal="center" vertical="center"/>
      <protection hidden="1"/>
    </xf>
    <xf numFmtId="4" fontId="9" fillId="8" borderId="4" xfId="4" applyNumberFormat="1" applyFont="1" applyFill="1" applyBorder="1" applyAlignment="1" applyProtection="1">
      <alignment horizontal="center" vertical="center"/>
      <protection hidden="1"/>
    </xf>
    <xf numFmtId="4" fontId="9" fillId="8" borderId="15" xfId="4" applyNumberFormat="1" applyFont="1" applyFill="1" applyBorder="1" applyAlignment="1" applyProtection="1">
      <alignment horizontal="center" vertical="center"/>
      <protection hidden="1"/>
    </xf>
    <xf numFmtId="0" fontId="9" fillId="8" borderId="6" xfId="4" applyFont="1" applyFill="1" applyBorder="1" applyAlignment="1" applyProtection="1">
      <alignment horizontal="center" vertical="center"/>
      <protection hidden="1"/>
    </xf>
    <xf numFmtId="0" fontId="9" fillId="8" borderId="4" xfId="4" applyFont="1" applyFill="1" applyBorder="1" applyAlignment="1" applyProtection="1">
      <alignment horizontal="center" vertical="center"/>
      <protection hidden="1"/>
    </xf>
    <xf numFmtId="0" fontId="9" fillId="8" borderId="15" xfId="4" applyFont="1" applyFill="1" applyBorder="1" applyAlignment="1" applyProtection="1">
      <alignment horizontal="center" vertical="center"/>
      <protection hidden="1"/>
    </xf>
    <xf numFmtId="180" fontId="7" fillId="7" borderId="6" xfId="0" applyNumberFormat="1" applyFont="1" applyFill="1" applyBorder="1" applyAlignment="1" applyProtection="1">
      <alignment horizontal="center" vertical="center"/>
      <protection hidden="1"/>
    </xf>
    <xf numFmtId="180" fontId="7" fillId="7" borderId="15" xfId="0" applyNumberFormat="1" applyFont="1" applyFill="1" applyBorder="1" applyAlignment="1" applyProtection="1">
      <alignment horizontal="center" vertical="center"/>
      <protection hidden="1"/>
    </xf>
    <xf numFmtId="0" fontId="15" fillId="7" borderId="2" xfId="0" applyFont="1" applyFill="1" applyBorder="1" applyAlignment="1">
      <alignment horizontal="center" vertical="center"/>
    </xf>
    <xf numFmtId="0" fontId="15" fillId="7" borderId="1" xfId="0" applyFont="1" applyFill="1" applyBorder="1" applyAlignment="1">
      <alignment horizontal="center" vertical="center"/>
    </xf>
    <xf numFmtId="0" fontId="6" fillId="7" borderId="2" xfId="0" applyFont="1" applyFill="1" applyBorder="1" applyAlignment="1">
      <alignment horizontal="left" vertical="center"/>
    </xf>
    <xf numFmtId="0" fontId="6" fillId="7" borderId="0" xfId="0" applyFont="1" applyFill="1" applyAlignment="1">
      <alignment wrapText="1"/>
    </xf>
    <xf numFmtId="0" fontId="0" fillId="7" borderId="0" xfId="0" applyFill="1"/>
    <xf numFmtId="174" fontId="7" fillId="7" borderId="14" xfId="0" applyNumberFormat="1" applyFont="1" applyFill="1" applyBorder="1" applyAlignment="1" applyProtection="1">
      <alignment horizontal="center" vertical="center"/>
      <protection hidden="1"/>
    </xf>
    <xf numFmtId="174" fontId="7" fillId="7" borderId="10" xfId="0" applyNumberFormat="1" applyFont="1" applyFill="1" applyBorder="1" applyAlignment="1" applyProtection="1">
      <alignment horizontal="center" vertical="center"/>
      <protection hidden="1"/>
    </xf>
    <xf numFmtId="174" fontId="7" fillId="7" borderId="2" xfId="0" applyNumberFormat="1" applyFont="1" applyFill="1" applyBorder="1" applyAlignment="1" applyProtection="1">
      <alignment horizontal="center" vertical="center"/>
      <protection hidden="1"/>
    </xf>
    <xf numFmtId="174" fontId="7" fillId="7" borderId="1" xfId="0" applyNumberFormat="1" applyFont="1" applyFill="1" applyBorder="1" applyAlignment="1" applyProtection="1">
      <alignment horizontal="center" vertical="center"/>
      <protection hidden="1"/>
    </xf>
    <xf numFmtId="174" fontId="7" fillId="7" borderId="12" xfId="0" applyNumberFormat="1" applyFont="1" applyFill="1" applyBorder="1" applyAlignment="1" applyProtection="1">
      <alignment horizontal="center" vertical="center"/>
      <protection hidden="1"/>
    </xf>
    <xf numFmtId="174" fontId="7" fillId="7" borderId="9" xfId="0" applyNumberFormat="1" applyFont="1" applyFill="1" applyBorder="1" applyAlignment="1" applyProtection="1">
      <alignment horizontal="center" vertical="center"/>
      <protection hidden="1"/>
    </xf>
    <xf numFmtId="176" fontId="7" fillId="7" borderId="6" xfId="0" applyNumberFormat="1" applyFont="1" applyFill="1" applyBorder="1" applyAlignment="1" applyProtection="1">
      <alignment horizontal="center" vertical="center"/>
      <protection hidden="1"/>
    </xf>
    <xf numFmtId="176" fontId="7" fillId="7" borderId="15" xfId="0" applyNumberFormat="1" applyFont="1" applyFill="1" applyBorder="1" applyAlignment="1" applyProtection="1">
      <alignment horizontal="center" vertical="center"/>
      <protection hidden="1"/>
    </xf>
    <xf numFmtId="181" fontId="7" fillId="7" borderId="6" xfId="0" applyNumberFormat="1" applyFont="1" applyFill="1" applyBorder="1" applyAlignment="1" applyProtection="1">
      <alignment horizontal="center" vertical="center"/>
      <protection hidden="1"/>
    </xf>
    <xf numFmtId="181" fontId="7" fillId="7" borderId="15" xfId="0" applyNumberFormat="1" applyFont="1" applyFill="1" applyBorder="1" applyAlignment="1" applyProtection="1">
      <alignment horizontal="center" vertical="center"/>
      <protection hidden="1"/>
    </xf>
    <xf numFmtId="0" fontId="7" fillId="2" borderId="0" xfId="4" applyFont="1" applyFill="1" applyAlignment="1" applyProtection="1">
      <alignment horizontal="left" vertical="center"/>
      <protection hidden="1"/>
    </xf>
    <xf numFmtId="175" fontId="13" fillId="7" borderId="0" xfId="4" applyNumberFormat="1" applyFont="1" applyFill="1" applyAlignment="1" applyProtection="1">
      <alignment horizontal="center" textRotation="90"/>
      <protection hidden="1"/>
    </xf>
    <xf numFmtId="186" fontId="47" fillId="7" borderId="0" xfId="0" applyNumberFormat="1" applyFont="1" applyFill="1" applyAlignment="1">
      <alignment horizontal="center" vertical="center"/>
    </xf>
    <xf numFmtId="49" fontId="7" fillId="6" borderId="8" xfId="0" applyNumberFormat="1" applyFont="1" applyFill="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174" fontId="7" fillId="20" borderId="11" xfId="0" applyNumberFormat="1" applyFont="1" applyFill="1" applyBorder="1" applyAlignment="1" applyProtection="1">
      <alignment horizontal="center" vertical="center"/>
      <protection locked="0"/>
    </xf>
    <xf numFmtId="174" fontId="7" fillId="20" borderId="13" xfId="0" applyNumberFormat="1" applyFont="1" applyFill="1" applyBorder="1" applyAlignment="1" applyProtection="1">
      <alignment horizontal="center" vertical="center"/>
      <protection locked="0"/>
    </xf>
    <xf numFmtId="0" fontId="14" fillId="7" borderId="0" xfId="0" applyFont="1" applyFill="1" applyAlignment="1">
      <alignment horizontal="left" wrapText="1"/>
    </xf>
    <xf numFmtId="0" fontId="14" fillId="7" borderId="0" xfId="0" applyFont="1" applyFill="1" applyAlignment="1">
      <alignment horizontal="left" vertical="center" wrapText="1"/>
    </xf>
    <xf numFmtId="0" fontId="0" fillId="0" borderId="0" xfId="0" applyAlignment="1">
      <alignment wrapText="1"/>
    </xf>
    <xf numFmtId="183" fontId="7" fillId="7" borderId="14" xfId="0" applyNumberFormat="1" applyFont="1" applyFill="1" applyBorder="1" applyAlignment="1" applyProtection="1">
      <alignment horizontal="center" vertical="center" wrapText="1" shrinkToFit="1"/>
      <protection hidden="1"/>
    </xf>
    <xf numFmtId="183" fontId="7" fillId="7" borderId="10" xfId="0" applyNumberFormat="1" applyFont="1" applyFill="1" applyBorder="1" applyAlignment="1" applyProtection="1">
      <alignment horizontal="center" vertical="center" wrapText="1" shrinkToFit="1"/>
      <protection hidden="1"/>
    </xf>
    <xf numFmtId="183" fontId="7" fillId="7" borderId="2" xfId="0" applyNumberFormat="1" applyFont="1" applyFill="1" applyBorder="1" applyAlignment="1" applyProtection="1">
      <alignment horizontal="center" vertical="center" wrapText="1" shrinkToFit="1"/>
      <protection hidden="1"/>
    </xf>
    <xf numFmtId="183" fontId="7" fillId="7" borderId="1" xfId="0" applyNumberFormat="1" applyFont="1" applyFill="1" applyBorder="1" applyAlignment="1" applyProtection="1">
      <alignment horizontal="center" vertical="center" wrapText="1" shrinkToFit="1"/>
      <protection hidden="1"/>
    </xf>
    <xf numFmtId="183" fontId="7" fillId="7" borderId="12" xfId="0" applyNumberFormat="1" applyFont="1" applyFill="1" applyBorder="1" applyAlignment="1" applyProtection="1">
      <alignment horizontal="center" vertical="center" wrapText="1" shrinkToFit="1"/>
      <protection hidden="1"/>
    </xf>
    <xf numFmtId="183" fontId="7" fillId="7" borderId="9" xfId="0" applyNumberFormat="1" applyFont="1" applyFill="1" applyBorder="1" applyAlignment="1" applyProtection="1">
      <alignment horizontal="center" vertical="center" wrapText="1" shrinkToFit="1"/>
      <protection hidden="1"/>
    </xf>
    <xf numFmtId="0" fontId="28" fillId="2" borderId="0" xfId="0" applyFont="1" applyFill="1" applyAlignment="1" applyProtection="1">
      <alignment horizontal="left" vertical="top" wrapText="1"/>
      <protection hidden="1"/>
    </xf>
    <xf numFmtId="0" fontId="14" fillId="7" borderId="0" xfId="0" applyFont="1" applyFill="1" applyAlignment="1">
      <alignment vertical="top" wrapText="1"/>
    </xf>
    <xf numFmtId="0" fontId="14" fillId="7" borderId="0" xfId="0" applyFont="1" applyFill="1" applyAlignment="1">
      <alignment vertical="top"/>
    </xf>
    <xf numFmtId="174" fontId="7" fillId="7" borderId="6" xfId="0" applyNumberFormat="1" applyFont="1" applyFill="1" applyBorder="1" applyAlignment="1" applyProtection="1">
      <alignment horizontal="center" vertical="center"/>
      <protection hidden="1"/>
    </xf>
    <xf numFmtId="174" fontId="7" fillId="7" borderId="15" xfId="0" applyNumberFormat="1" applyFont="1" applyFill="1" applyBorder="1" applyAlignment="1" applyProtection="1">
      <alignment horizontal="center" vertical="center"/>
      <protection hidden="1"/>
    </xf>
    <xf numFmtId="0" fontId="14" fillId="7" borderId="0" xfId="0" applyFont="1" applyFill="1" applyAlignment="1">
      <alignment wrapText="1"/>
    </xf>
    <xf numFmtId="0" fontId="15" fillId="7" borderId="0" xfId="0" applyFont="1" applyFill="1" applyAlignment="1">
      <alignment horizontal="center" vertical="center"/>
    </xf>
    <xf numFmtId="49" fontId="7" fillId="2" borderId="4" xfId="4" applyNumberFormat="1" applyFont="1" applyFill="1" applyBorder="1" applyAlignment="1" applyProtection="1">
      <alignment horizontal="left"/>
      <protection locked="0" hidden="1"/>
    </xf>
    <xf numFmtId="49" fontId="9" fillId="2" borderId="0" xfId="4" applyNumberFormat="1" applyFont="1" applyFill="1" applyAlignment="1" applyProtection="1">
      <alignment horizontal="left"/>
      <protection hidden="1"/>
    </xf>
    <xf numFmtId="171" fontId="9" fillId="2" borderId="4" xfId="4" applyNumberFormat="1" applyFont="1" applyFill="1" applyBorder="1" applyAlignment="1" applyProtection="1">
      <alignment horizontal="center"/>
      <protection hidden="1"/>
    </xf>
    <xf numFmtId="0" fontId="9" fillId="3" borderId="11" xfId="4" applyFont="1" applyFill="1" applyBorder="1" applyAlignment="1" applyProtection="1">
      <alignment horizontal="center" vertical="center"/>
      <protection locked="0"/>
    </xf>
    <xf numFmtId="0" fontId="9" fillId="3" borderId="32" xfId="4" applyFont="1" applyFill="1" applyBorder="1" applyAlignment="1" applyProtection="1">
      <alignment horizontal="center" vertical="center"/>
      <protection locked="0"/>
    </xf>
    <xf numFmtId="0" fontId="9" fillId="3" borderId="13" xfId="4" applyFont="1" applyFill="1" applyBorder="1" applyAlignment="1" applyProtection="1">
      <alignment horizontal="center" vertical="center"/>
      <protection locked="0"/>
    </xf>
    <xf numFmtId="171" fontId="9" fillId="3" borderId="11" xfId="4" applyNumberFormat="1" applyFont="1" applyFill="1" applyBorder="1" applyAlignment="1" applyProtection="1">
      <alignment horizontal="right" vertical="center"/>
      <protection locked="0"/>
    </xf>
    <xf numFmtId="171" fontId="9" fillId="3" borderId="32" xfId="4" applyNumberFormat="1" applyFont="1" applyFill="1" applyBorder="1" applyAlignment="1" applyProtection="1">
      <alignment horizontal="right" vertical="center"/>
      <protection locked="0"/>
    </xf>
    <xf numFmtId="171" fontId="9" fillId="3" borderId="13" xfId="4" applyNumberFormat="1" applyFont="1" applyFill="1" applyBorder="1" applyAlignment="1" applyProtection="1">
      <alignment horizontal="right" vertical="center"/>
      <protection locked="0"/>
    </xf>
    <xf numFmtId="173" fontId="9" fillId="3" borderId="11" xfId="4" applyNumberFormat="1" applyFont="1" applyFill="1" applyBorder="1" applyAlignment="1" applyProtection="1">
      <alignment horizontal="center" vertical="center"/>
      <protection locked="0"/>
    </xf>
    <xf numFmtId="173" fontId="9" fillId="3" borderId="32" xfId="4" applyNumberFormat="1" applyFont="1" applyFill="1" applyBorder="1" applyAlignment="1" applyProtection="1">
      <alignment horizontal="center" vertical="center"/>
      <protection locked="0"/>
    </xf>
    <xf numFmtId="173" fontId="9" fillId="3" borderId="13" xfId="4" applyNumberFormat="1" applyFont="1" applyFill="1" applyBorder="1" applyAlignment="1" applyProtection="1">
      <alignment horizontal="center" vertical="center"/>
      <protection locked="0"/>
    </xf>
    <xf numFmtId="171" fontId="9" fillId="2" borderId="11" xfId="4" applyNumberFormat="1" applyFont="1" applyFill="1" applyBorder="1" applyAlignment="1" applyProtection="1">
      <alignment horizontal="right" vertical="center"/>
      <protection hidden="1"/>
    </xf>
    <xf numFmtId="171" fontId="9" fillId="2" borderId="32" xfId="4" applyNumberFormat="1" applyFont="1" applyFill="1" applyBorder="1" applyAlignment="1" applyProtection="1">
      <alignment horizontal="right" vertical="center"/>
      <protection hidden="1"/>
    </xf>
    <xf numFmtId="171" fontId="9" fillId="2" borderId="13" xfId="4" applyNumberFormat="1" applyFont="1" applyFill="1" applyBorder="1" applyAlignment="1" applyProtection="1">
      <alignment horizontal="right" vertical="center"/>
      <protection hidden="1"/>
    </xf>
    <xf numFmtId="171" fontId="9" fillId="2" borderId="14" xfId="4" applyNumberFormat="1" applyFont="1" applyFill="1" applyBorder="1" applyAlignment="1" applyProtection="1">
      <alignment horizontal="center" vertical="center"/>
      <protection hidden="1"/>
    </xf>
    <xf numFmtId="171" fontId="9" fillId="2" borderId="10" xfId="4" applyNumberFormat="1" applyFont="1" applyFill="1" applyBorder="1" applyAlignment="1" applyProtection="1">
      <alignment horizontal="center" vertical="center"/>
      <protection hidden="1"/>
    </xf>
    <xf numFmtId="171" fontId="9" fillId="2" borderId="2" xfId="4" applyNumberFormat="1" applyFont="1" applyFill="1" applyBorder="1" applyAlignment="1" applyProtection="1">
      <alignment horizontal="center" vertical="center"/>
      <protection hidden="1"/>
    </xf>
    <xf numFmtId="171" fontId="9" fillId="2" borderId="1" xfId="4" applyNumberFormat="1" applyFont="1" applyFill="1" applyBorder="1" applyAlignment="1" applyProtection="1">
      <alignment horizontal="center" vertical="center"/>
      <protection hidden="1"/>
    </xf>
    <xf numFmtId="171" fontId="9" fillId="2" borderId="12" xfId="4" applyNumberFormat="1" applyFont="1" applyFill="1" applyBorder="1" applyAlignment="1" applyProtection="1">
      <alignment horizontal="center" vertical="center"/>
      <protection hidden="1"/>
    </xf>
    <xf numFmtId="171" fontId="9" fillId="2" borderId="9" xfId="4" applyNumberFormat="1" applyFont="1" applyFill="1" applyBorder="1" applyAlignment="1" applyProtection="1">
      <alignment horizontal="center" vertical="center"/>
      <protection hidden="1"/>
    </xf>
    <xf numFmtId="0" fontId="9" fillId="3" borderId="8" xfId="4" applyFont="1" applyFill="1" applyBorder="1" applyAlignment="1" applyProtection="1">
      <alignment horizontal="left"/>
      <protection locked="0"/>
    </xf>
    <xf numFmtId="0" fontId="0" fillId="0" borderId="8" xfId="0" applyBorder="1" applyAlignment="1" applyProtection="1">
      <alignment horizontal="left"/>
      <protection locked="0"/>
    </xf>
    <xf numFmtId="0" fontId="15" fillId="7" borderId="0" xfId="4" applyFont="1" applyFill="1" applyAlignment="1">
      <alignment horizontal="left" vertical="center" wrapText="1"/>
    </xf>
    <xf numFmtId="171" fontId="9" fillId="3" borderId="11" xfId="4" applyNumberFormat="1" applyFont="1" applyFill="1" applyBorder="1" applyAlignment="1" applyProtection="1">
      <alignment horizontal="right" vertical="center"/>
      <protection hidden="1"/>
    </xf>
    <xf numFmtId="171" fontId="9" fillId="3" borderId="32" xfId="4" applyNumberFormat="1" applyFont="1" applyFill="1" applyBorder="1" applyAlignment="1" applyProtection="1">
      <alignment horizontal="right" vertical="center"/>
      <protection hidden="1"/>
    </xf>
    <xf numFmtId="171" fontId="9" fillId="3" borderId="13" xfId="4" applyNumberFormat="1" applyFont="1" applyFill="1" applyBorder="1" applyAlignment="1" applyProtection="1">
      <alignment horizontal="right" vertical="center"/>
      <protection hidden="1"/>
    </xf>
    <xf numFmtId="0" fontId="9" fillId="3" borderId="62" xfId="4" applyFont="1" applyFill="1" applyBorder="1" applyAlignment="1" applyProtection="1">
      <alignment horizontal="left"/>
      <protection hidden="1"/>
    </xf>
    <xf numFmtId="0" fontId="0" fillId="0" borderId="8" xfId="0" applyBorder="1" applyAlignment="1">
      <alignment horizontal="left"/>
    </xf>
    <xf numFmtId="0" fontId="0" fillId="0" borderId="8" xfId="0" applyBorder="1"/>
    <xf numFmtId="171" fontId="9" fillId="3" borderId="11" xfId="4" applyNumberFormat="1" applyFont="1" applyFill="1" applyBorder="1" applyAlignment="1" applyProtection="1">
      <alignment horizontal="right" vertical="center"/>
      <protection locked="0" hidden="1"/>
    </xf>
    <xf numFmtId="171" fontId="9" fillId="3" borderId="32" xfId="4" applyNumberFormat="1" applyFont="1" applyFill="1" applyBorder="1" applyAlignment="1" applyProtection="1">
      <alignment horizontal="right" vertical="center"/>
      <protection locked="0" hidden="1"/>
    </xf>
    <xf numFmtId="171" fontId="9" fillId="3" borderId="13" xfId="4" applyNumberFormat="1" applyFont="1" applyFill="1" applyBorder="1" applyAlignment="1" applyProtection="1">
      <alignment horizontal="right" vertical="center"/>
      <protection locked="0" hidden="1"/>
    </xf>
    <xf numFmtId="0" fontId="14" fillId="7" borderId="0" xfId="4" applyFont="1" applyFill="1" applyAlignment="1" applyProtection="1">
      <alignment horizontal="left"/>
      <protection hidden="1"/>
    </xf>
    <xf numFmtId="0" fontId="7" fillId="2" borderId="6" xfId="4" applyFont="1" applyFill="1" applyBorder="1" applyAlignment="1" applyProtection="1">
      <alignment horizontal="center"/>
      <protection hidden="1"/>
    </xf>
    <xf numFmtId="0" fontId="7" fillId="2" borderId="4" xfId="4" applyFont="1" applyFill="1" applyBorder="1" applyAlignment="1" applyProtection="1">
      <alignment horizontal="center"/>
      <protection hidden="1"/>
    </xf>
    <xf numFmtId="0" fontId="7" fillId="2" borderId="15" xfId="4" applyFont="1" applyFill="1" applyBorder="1" applyAlignment="1" applyProtection="1">
      <alignment horizontal="center"/>
      <protection hidden="1"/>
    </xf>
    <xf numFmtId="0" fontId="7" fillId="2" borderId="63" xfId="4" applyFont="1" applyFill="1" applyBorder="1" applyAlignment="1" applyProtection="1">
      <alignment horizontal="center"/>
      <protection hidden="1"/>
    </xf>
    <xf numFmtId="49" fontId="9" fillId="7" borderId="0" xfId="4" applyNumberFormat="1" applyFont="1" applyFill="1" applyAlignment="1" applyProtection="1">
      <alignment horizontal="left" vertical="center"/>
      <protection hidden="1"/>
    </xf>
    <xf numFmtId="49" fontId="9" fillId="2" borderId="0" xfId="4" applyNumberFormat="1" applyFont="1" applyFill="1" applyAlignment="1" applyProtection="1">
      <alignment horizontal="left" vertical="center"/>
      <protection hidden="1"/>
    </xf>
    <xf numFmtId="49" fontId="7" fillId="2" borderId="0" xfId="4" applyNumberFormat="1" applyFont="1" applyFill="1" applyAlignment="1" applyProtection="1">
      <alignment horizontal="left" vertical="center"/>
      <protection hidden="1"/>
    </xf>
    <xf numFmtId="49" fontId="10" fillId="7" borderId="0" xfId="4" applyNumberFormat="1" applyFont="1" applyFill="1" applyAlignment="1" applyProtection="1">
      <alignment horizontal="left" vertical="center"/>
      <protection hidden="1"/>
    </xf>
    <xf numFmtId="4" fontId="9" fillId="11" borderId="8" xfId="4" applyNumberFormat="1" applyFont="1" applyFill="1" applyBorder="1" applyAlignment="1" applyProtection="1">
      <alignment horizontal="right"/>
      <protection locked="0"/>
    </xf>
    <xf numFmtId="0" fontId="7" fillId="7" borderId="0" xfId="4" applyFont="1" applyFill="1" applyAlignment="1" applyProtection="1">
      <alignment horizontal="left"/>
      <protection hidden="1"/>
    </xf>
    <xf numFmtId="0" fontId="6" fillId="7" borderId="0" xfId="4" applyFill="1" applyProtection="1">
      <protection hidden="1"/>
    </xf>
    <xf numFmtId="168" fontId="28" fillId="16" borderId="0" xfId="4" applyNumberFormat="1" applyFont="1" applyFill="1" applyAlignment="1" applyProtection="1">
      <alignment horizontal="right"/>
      <protection hidden="1"/>
    </xf>
    <xf numFmtId="171" fontId="9" fillId="2" borderId="14" xfId="4" applyNumberFormat="1" applyFont="1" applyFill="1" applyBorder="1" applyAlignment="1" applyProtection="1">
      <alignment horizontal="right" vertical="center"/>
      <protection hidden="1"/>
    </xf>
    <xf numFmtId="171" fontId="9" fillId="2" borderId="2" xfId="4" applyNumberFormat="1" applyFont="1" applyFill="1" applyBorder="1" applyAlignment="1" applyProtection="1">
      <alignment horizontal="right" vertical="center"/>
      <protection hidden="1"/>
    </xf>
    <xf numFmtId="171" fontId="9" fillId="2" borderId="12" xfId="4" applyNumberFormat="1" applyFont="1" applyFill="1" applyBorder="1" applyAlignment="1" applyProtection="1">
      <alignment horizontal="right" vertical="center"/>
      <protection hidden="1"/>
    </xf>
    <xf numFmtId="0" fontId="9" fillId="3" borderId="8" xfId="4" applyFont="1" applyFill="1" applyBorder="1" applyProtection="1">
      <protection locked="0"/>
    </xf>
    <xf numFmtId="0" fontId="0" fillId="0" borderId="8" xfId="0" applyBorder="1" applyProtection="1">
      <protection locked="0"/>
    </xf>
    <xf numFmtId="171" fontId="9" fillId="3" borderId="6" xfId="4" applyNumberFormat="1" applyFont="1" applyFill="1" applyBorder="1" applyAlignment="1" applyProtection="1">
      <alignment horizontal="right" vertical="center"/>
      <protection locked="0"/>
    </xf>
    <xf numFmtId="171" fontId="9" fillId="3" borderId="4" xfId="4" applyNumberFormat="1" applyFont="1" applyFill="1" applyBorder="1" applyAlignment="1" applyProtection="1">
      <alignment horizontal="right" vertical="center"/>
      <protection locked="0"/>
    </xf>
    <xf numFmtId="171" fontId="9" fillId="3" borderId="15" xfId="4" applyNumberFormat="1" applyFont="1" applyFill="1" applyBorder="1" applyAlignment="1" applyProtection="1">
      <alignment horizontal="right" vertical="center"/>
      <protection locked="0"/>
    </xf>
    <xf numFmtId="171" fontId="9" fillId="3" borderId="14" xfId="4" applyNumberFormat="1" applyFont="1" applyFill="1" applyBorder="1" applyAlignment="1" applyProtection="1">
      <alignment horizontal="right" vertical="center"/>
      <protection locked="0"/>
    </xf>
    <xf numFmtId="171" fontId="9" fillId="3" borderId="3" xfId="4" applyNumberFormat="1" applyFont="1" applyFill="1" applyBorder="1" applyAlignment="1" applyProtection="1">
      <alignment horizontal="right" vertical="center"/>
      <protection locked="0"/>
    </xf>
    <xf numFmtId="171" fontId="9" fillId="3" borderId="10" xfId="4" applyNumberFormat="1" applyFont="1" applyFill="1" applyBorder="1" applyAlignment="1" applyProtection="1">
      <alignment horizontal="right" vertical="center"/>
      <protection locked="0"/>
    </xf>
    <xf numFmtId="171" fontId="9" fillId="3" borderId="12" xfId="4" applyNumberFormat="1" applyFont="1" applyFill="1" applyBorder="1" applyAlignment="1" applyProtection="1">
      <alignment horizontal="right" vertical="center"/>
      <protection locked="0"/>
    </xf>
    <xf numFmtId="171" fontId="9" fillId="3" borderId="8" xfId="4" applyNumberFormat="1" applyFont="1" applyFill="1" applyBorder="1" applyAlignment="1" applyProtection="1">
      <alignment horizontal="right" vertical="center"/>
      <protection locked="0"/>
    </xf>
    <xf numFmtId="171" fontId="9" fillId="3" borderId="9" xfId="4" applyNumberFormat="1" applyFont="1" applyFill="1" applyBorder="1" applyAlignment="1" applyProtection="1">
      <alignment horizontal="right" vertical="center"/>
      <protection locked="0"/>
    </xf>
    <xf numFmtId="49" fontId="14" fillId="2" borderId="0" xfId="4" applyNumberFormat="1" applyFont="1" applyFill="1" applyAlignment="1" applyProtection="1">
      <alignment horizontal="left" vertical="center"/>
      <protection hidden="1"/>
    </xf>
    <xf numFmtId="49" fontId="14" fillId="7" borderId="0" xfId="4" applyNumberFormat="1" applyFont="1" applyFill="1" applyAlignment="1" applyProtection="1">
      <alignment horizontal="left" vertical="center"/>
      <protection hidden="1"/>
    </xf>
    <xf numFmtId="0" fontId="9" fillId="2" borderId="0" xfId="4" applyFont="1" applyFill="1" applyAlignment="1" applyProtection="1">
      <alignment horizontal="left"/>
      <protection hidden="1"/>
    </xf>
    <xf numFmtId="0" fontId="10" fillId="2" borderId="13" xfId="4" applyFont="1" applyFill="1" applyBorder="1" applyAlignment="1" applyProtection="1">
      <alignment horizontal="center" vertical="center"/>
      <protection hidden="1"/>
    </xf>
    <xf numFmtId="170" fontId="9" fillId="2" borderId="6" xfId="4" applyNumberFormat="1" applyFont="1" applyFill="1" applyBorder="1" applyAlignment="1" applyProtection="1">
      <alignment horizontal="center" vertical="center"/>
      <protection hidden="1"/>
    </xf>
    <xf numFmtId="170" fontId="9" fillId="2" borderId="15" xfId="4" applyNumberFormat="1" applyFont="1" applyFill="1" applyBorder="1" applyAlignment="1" applyProtection="1">
      <alignment horizontal="center" vertical="center"/>
      <protection hidden="1"/>
    </xf>
    <xf numFmtId="0" fontId="15" fillId="0" borderId="2" xfId="0"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171" fontId="9" fillId="2" borderId="0" xfId="4" applyNumberFormat="1" applyFont="1" applyFill="1" applyAlignment="1" applyProtection="1">
      <alignment horizontal="left" vertical="center"/>
      <protection hidden="1"/>
    </xf>
    <xf numFmtId="187" fontId="9" fillId="2" borderId="0" xfId="4" applyNumberFormat="1" applyFont="1" applyFill="1" applyAlignment="1" applyProtection="1">
      <alignment horizontal="center"/>
      <protection hidden="1"/>
    </xf>
    <xf numFmtId="0" fontId="7" fillId="2" borderId="4" xfId="4" applyFont="1" applyFill="1" applyBorder="1" applyAlignment="1" applyProtection="1">
      <alignment vertical="center"/>
      <protection hidden="1"/>
    </xf>
    <xf numFmtId="0" fontId="0" fillId="0" borderId="4" xfId="0" applyBorder="1" applyAlignment="1">
      <alignment vertical="center"/>
    </xf>
    <xf numFmtId="49" fontId="7" fillId="25" borderId="62" xfId="4" applyNumberFormat="1" applyFont="1" applyFill="1" applyBorder="1" applyAlignment="1">
      <alignment horizontal="left" vertical="top"/>
    </xf>
    <xf numFmtId="49" fontId="0" fillId="25" borderId="62" xfId="0" applyNumberFormat="1" applyFill="1" applyBorder="1" applyAlignment="1">
      <alignment horizontal="left"/>
    </xf>
    <xf numFmtId="0" fontId="7" fillId="7" borderId="3" xfId="4" applyFont="1" applyFill="1" applyBorder="1" applyAlignment="1" applyProtection="1">
      <alignment horizontal="center"/>
      <protection hidden="1"/>
    </xf>
    <xf numFmtId="0" fontId="7" fillId="2" borderId="10" xfId="4" applyFont="1" applyFill="1" applyBorder="1" applyAlignment="1" applyProtection="1">
      <alignment horizontal="center"/>
      <protection hidden="1"/>
    </xf>
    <xf numFmtId="0" fontId="7" fillId="2" borderId="6" xfId="4" applyFont="1" applyFill="1" applyBorder="1" applyAlignment="1" applyProtection="1">
      <alignment horizontal="center" vertical="center"/>
      <protection hidden="1"/>
    </xf>
    <xf numFmtId="0" fontId="7" fillId="2" borderId="4" xfId="4" applyFont="1" applyFill="1" applyBorder="1" applyAlignment="1" applyProtection="1">
      <alignment horizontal="center" vertical="center"/>
      <protection hidden="1"/>
    </xf>
    <xf numFmtId="0" fontId="7" fillId="2" borderId="15" xfId="4" applyFont="1" applyFill="1" applyBorder="1" applyAlignment="1" applyProtection="1">
      <alignment horizontal="center" vertical="center"/>
      <protection hidden="1"/>
    </xf>
    <xf numFmtId="4" fontId="14" fillId="7" borderId="6" xfId="4" applyNumberFormat="1" applyFont="1" applyFill="1" applyBorder="1" applyAlignment="1">
      <alignment vertical="center"/>
    </xf>
    <xf numFmtId="4" fontId="14" fillId="7" borderId="4" xfId="4" applyNumberFormat="1" applyFont="1" applyFill="1" applyBorder="1" applyAlignment="1">
      <alignment vertical="center"/>
    </xf>
    <xf numFmtId="4" fontId="14" fillId="7" borderId="15" xfId="4" applyNumberFormat="1" applyFont="1" applyFill="1" applyBorder="1" applyAlignment="1">
      <alignment vertical="center"/>
    </xf>
    <xf numFmtId="49" fontId="7" fillId="25" borderId="0" xfId="4" applyNumberFormat="1" applyFont="1" applyFill="1" applyAlignment="1" applyProtection="1">
      <alignment horizontal="left"/>
      <protection locked="0"/>
    </xf>
    <xf numFmtId="0" fontId="15" fillId="2" borderId="62" xfId="4" applyFont="1" applyFill="1" applyBorder="1" applyAlignment="1" applyProtection="1">
      <alignment horizontal="left" vertical="center"/>
      <protection hidden="1"/>
    </xf>
    <xf numFmtId="49" fontId="7" fillId="2" borderId="0" xfId="4" applyNumberFormat="1" applyFont="1" applyFill="1" applyAlignment="1" applyProtection="1">
      <alignment vertical="center"/>
      <protection hidden="1"/>
    </xf>
    <xf numFmtId="49" fontId="10" fillId="2" borderId="0" xfId="4" applyNumberFormat="1" applyFont="1" applyFill="1" applyAlignment="1" applyProtection="1">
      <alignment vertical="center"/>
      <protection hidden="1"/>
    </xf>
    <xf numFmtId="167" fontId="7" fillId="3" borderId="8" xfId="4" applyNumberFormat="1" applyFont="1" applyFill="1" applyBorder="1" applyAlignment="1" applyProtection="1">
      <alignment horizontal="center" vertical="center"/>
      <protection locked="0"/>
    </xf>
    <xf numFmtId="0" fontId="10" fillId="7" borderId="0" xfId="4" applyFont="1" applyFill="1" applyAlignment="1" applyProtection="1">
      <alignment vertical="center"/>
      <protection hidden="1"/>
    </xf>
    <xf numFmtId="0" fontId="7" fillId="2" borderId="0" xfId="4" applyFont="1" applyFill="1" applyAlignment="1" applyProtection="1">
      <alignment horizontal="left" vertical="center" wrapText="1"/>
      <protection hidden="1"/>
    </xf>
    <xf numFmtId="4" fontId="10" fillId="4" borderId="8" xfId="4" applyNumberFormat="1" applyFont="1" applyFill="1" applyBorder="1" applyAlignment="1" applyProtection="1">
      <alignment horizontal="center" vertical="center"/>
      <protection hidden="1"/>
    </xf>
    <xf numFmtId="1" fontId="7" fillId="0" borderId="8" xfId="4" applyNumberFormat="1" applyFont="1" applyBorder="1" applyAlignment="1">
      <alignment horizontal="center"/>
    </xf>
    <xf numFmtId="0" fontId="7" fillId="0" borderId="8" xfId="4" applyFont="1" applyBorder="1" applyAlignment="1">
      <alignment horizontal="center"/>
    </xf>
    <xf numFmtId="1" fontId="7" fillId="0" borderId="4" xfId="4" applyNumberFormat="1" applyFont="1" applyBorder="1" applyAlignment="1">
      <alignment horizontal="center"/>
    </xf>
    <xf numFmtId="0" fontId="7" fillId="0" borderId="4" xfId="4" applyFont="1" applyBorder="1" applyAlignment="1">
      <alignment horizontal="center"/>
    </xf>
    <xf numFmtId="2" fontId="10" fillId="2" borderId="0" xfId="4" applyNumberFormat="1" applyFont="1" applyFill="1" applyAlignment="1" applyProtection="1">
      <alignment horizontal="center" vertical="center" wrapText="1"/>
      <protection hidden="1"/>
    </xf>
    <xf numFmtId="168" fontId="35" fillId="0" borderId="3" xfId="4" applyNumberFormat="1" applyFont="1" applyBorder="1" applyAlignment="1" applyProtection="1">
      <alignment horizontal="center" vertical="center" wrapText="1"/>
      <protection hidden="1"/>
    </xf>
    <xf numFmtId="168" fontId="35" fillId="0" borderId="8" xfId="4" applyNumberFormat="1" applyFont="1" applyBorder="1" applyAlignment="1" applyProtection="1">
      <alignment horizontal="center" vertical="center" wrapText="1"/>
      <protection hidden="1"/>
    </xf>
    <xf numFmtId="49" fontId="13" fillId="0" borderId="0" xfId="4" applyNumberFormat="1" applyFont="1" applyAlignment="1" applyProtection="1">
      <alignment horizontal="left" vertical="center" wrapText="1"/>
      <protection hidden="1"/>
    </xf>
    <xf numFmtId="14" fontId="7" fillId="25" borderId="62" xfId="4" applyNumberFormat="1" applyFont="1" applyFill="1" applyBorder="1" applyAlignment="1" applyProtection="1">
      <alignment horizontal="left" vertical="center"/>
      <protection locked="0" hidden="1"/>
    </xf>
    <xf numFmtId="184" fontId="7" fillId="25" borderId="62" xfId="4" applyNumberFormat="1" applyFont="1" applyFill="1" applyBorder="1" applyAlignment="1" applyProtection="1">
      <alignment horizontal="left" vertical="center"/>
      <protection locked="0" hidden="1"/>
    </xf>
    <xf numFmtId="184" fontId="7" fillId="25" borderId="4" xfId="4" applyNumberFormat="1" applyFont="1" applyFill="1" applyBorder="1" applyAlignment="1" applyProtection="1">
      <alignment horizontal="left" vertical="center"/>
      <protection locked="0" hidden="1"/>
    </xf>
    <xf numFmtId="49" fontId="10" fillId="25" borderId="62" xfId="4" applyNumberFormat="1" applyFont="1" applyFill="1" applyBorder="1" applyAlignment="1" applyProtection="1">
      <alignment horizontal="left" vertical="center"/>
      <protection locked="0" hidden="1"/>
    </xf>
    <xf numFmtId="49" fontId="14" fillId="0" borderId="0" xfId="4" applyNumberFormat="1" applyFont="1" applyAlignment="1" applyProtection="1">
      <alignment horizontal="left" vertical="center" wrapText="1"/>
      <protection hidden="1"/>
    </xf>
    <xf numFmtId="49" fontId="7" fillId="6" borderId="8" xfId="4" applyNumberFormat="1" applyFont="1" applyFill="1" applyBorder="1" applyAlignment="1" applyProtection="1">
      <alignment horizontal="left" vertical="top" wrapText="1"/>
      <protection locked="0"/>
    </xf>
    <xf numFmtId="168" fontId="10" fillId="0" borderId="11" xfId="4" applyNumberFormat="1" applyFont="1" applyBorder="1" applyAlignment="1" applyProtection="1">
      <alignment horizontal="right" vertical="center"/>
      <protection hidden="1"/>
    </xf>
    <xf numFmtId="0" fontId="0" fillId="0" borderId="13" xfId="0" applyBorder="1" applyAlignment="1" applyProtection="1">
      <alignment horizontal="right" vertical="center"/>
      <protection hidden="1"/>
    </xf>
    <xf numFmtId="0" fontId="7" fillId="7" borderId="0" xfId="4" applyFont="1" applyFill="1" applyAlignment="1" applyProtection="1">
      <alignment vertical="center"/>
      <protection hidden="1"/>
    </xf>
    <xf numFmtId="49" fontId="15" fillId="26" borderId="0" xfId="1" applyNumberFormat="1" applyFont="1" applyFill="1" applyAlignment="1" applyProtection="1">
      <alignment horizontal="center" vertical="center" wrapText="1"/>
      <protection hidden="1"/>
    </xf>
    <xf numFmtId="49" fontId="7" fillId="11" borderId="62" xfId="16" applyNumberFormat="1" applyFont="1" applyFill="1" applyBorder="1" applyAlignment="1" applyProtection="1">
      <alignment horizontal="left"/>
      <protection locked="0"/>
    </xf>
    <xf numFmtId="0" fontId="31" fillId="7" borderId="62" xfId="1" applyFont="1" applyFill="1" applyBorder="1" applyAlignment="1" applyProtection="1">
      <alignment horizontal="left"/>
      <protection hidden="1"/>
    </xf>
    <xf numFmtId="0" fontId="3" fillId="0" borderId="62" xfId="10" applyBorder="1" applyProtection="1">
      <protection hidden="1"/>
    </xf>
    <xf numFmtId="0" fontId="7" fillId="7" borderId="0" xfId="10" applyFont="1" applyFill="1" applyAlignment="1" applyProtection="1">
      <alignment horizontal="left" vertical="center" wrapText="1"/>
      <protection hidden="1"/>
    </xf>
    <xf numFmtId="49" fontId="14" fillId="11" borderId="62" xfId="16" applyNumberFormat="1" applyFont="1" applyFill="1" applyBorder="1" applyAlignment="1" applyProtection="1">
      <alignment horizontal="left" vertical="top" wrapText="1"/>
      <protection locked="0"/>
    </xf>
    <xf numFmtId="49" fontId="7" fillId="2" borderId="0" xfId="10" applyNumberFormat="1" applyFont="1" applyFill="1" applyAlignment="1" applyProtection="1">
      <alignment vertical="center" wrapText="1"/>
      <protection hidden="1"/>
    </xf>
    <xf numFmtId="49" fontId="14" fillId="11" borderId="62" xfId="16" applyNumberFormat="1" applyFont="1" applyFill="1" applyBorder="1" applyAlignment="1" applyProtection="1">
      <alignment horizontal="center"/>
      <protection hidden="1"/>
    </xf>
    <xf numFmtId="0" fontId="7" fillId="7" borderId="0" xfId="10" applyFont="1" applyFill="1" applyProtection="1">
      <protection hidden="1"/>
    </xf>
    <xf numFmtId="0" fontId="3" fillId="0" borderId="0" xfId="10"/>
    <xf numFmtId="0" fontId="7" fillId="7" borderId="0" xfId="10" applyFont="1" applyFill="1" applyAlignment="1" applyProtection="1">
      <alignment vertical="center" wrapText="1"/>
      <protection hidden="1"/>
    </xf>
    <xf numFmtId="0" fontId="7" fillId="7" borderId="0" xfId="10" applyFont="1" applyFill="1" applyAlignment="1" applyProtection="1">
      <alignment horizontal="center" vertical="center"/>
      <protection hidden="1"/>
    </xf>
    <xf numFmtId="0" fontId="6" fillId="23" borderId="0" xfId="10" applyFont="1" applyFill="1"/>
    <xf numFmtId="49" fontId="9" fillId="11" borderId="62" xfId="16" applyNumberFormat="1" applyFont="1" applyFill="1" applyBorder="1" applyAlignment="1" applyProtection="1">
      <alignment horizontal="left" vertical="top" wrapText="1"/>
      <protection locked="0"/>
    </xf>
    <xf numFmtId="0" fontId="7" fillId="23" borderId="3" xfId="10" applyFont="1" applyFill="1" applyBorder="1"/>
    <xf numFmtId="0" fontId="3" fillId="0" borderId="3" xfId="10" applyBorder="1"/>
    <xf numFmtId="0" fontId="14" fillId="24" borderId="62" xfId="10" applyFont="1" applyFill="1" applyBorder="1" applyAlignment="1" applyProtection="1">
      <alignment horizontal="left"/>
      <protection hidden="1"/>
    </xf>
    <xf numFmtId="0" fontId="3" fillId="7" borderId="0" xfId="10" applyFill="1"/>
    <xf numFmtId="0" fontId="6" fillId="23" borderId="3" xfId="10" applyFont="1" applyFill="1" applyBorder="1"/>
    <xf numFmtId="0" fontId="7" fillId="7" borderId="0" xfId="16" applyFont="1" applyFill="1" applyAlignment="1" applyProtection="1">
      <alignment horizontal="left"/>
      <protection hidden="1"/>
    </xf>
    <xf numFmtId="49" fontId="9" fillId="3" borderId="62" xfId="16" applyNumberFormat="1" applyFont="1" applyFill="1" applyBorder="1" applyAlignment="1" applyProtection="1">
      <alignment horizontal="left"/>
      <protection locked="0"/>
    </xf>
    <xf numFmtId="49" fontId="5" fillId="3" borderId="62" xfId="10" applyNumberFormat="1" applyFont="1" applyFill="1" applyBorder="1" applyAlignment="1" applyProtection="1">
      <alignment horizontal="center"/>
      <protection hidden="1"/>
    </xf>
    <xf numFmtId="49" fontId="15" fillId="26" borderId="0" xfId="1" applyNumberFormat="1" applyFont="1" applyFill="1" applyAlignment="1" applyProtection="1">
      <alignment horizontal="left" vertical="center" wrapText="1"/>
      <protection hidden="1"/>
    </xf>
    <xf numFmtId="49" fontId="14" fillId="3" borderId="62" xfId="16" applyNumberFormat="1" applyFont="1" applyFill="1" applyBorder="1" applyAlignment="1" applyProtection="1">
      <alignment horizontal="left"/>
      <protection locked="0"/>
    </xf>
    <xf numFmtId="0" fontId="6" fillId="7" borderId="8" xfId="7" applyFont="1" applyFill="1" applyBorder="1"/>
    <xf numFmtId="49" fontId="6" fillId="22" borderId="8" xfId="7" applyNumberFormat="1" applyFont="1" applyFill="1" applyBorder="1" applyAlignment="1" applyProtection="1">
      <alignment horizontal="left" wrapText="1"/>
      <protection locked="0"/>
    </xf>
    <xf numFmtId="0" fontId="7" fillId="2" borderId="0" xfId="7" applyFont="1" applyFill="1" applyAlignment="1" applyProtection="1">
      <alignment horizontal="left" wrapText="1"/>
      <protection hidden="1"/>
    </xf>
    <xf numFmtId="0" fontId="3" fillId="2" borderId="3" xfId="7" applyFill="1" applyBorder="1" applyProtection="1">
      <protection hidden="1"/>
    </xf>
    <xf numFmtId="0" fontId="0" fillId="0" borderId="3" xfId="0" applyBorder="1"/>
    <xf numFmtId="49" fontId="3" fillId="22" borderId="8" xfId="7" applyNumberFormat="1" applyFill="1" applyBorder="1" applyProtection="1">
      <protection locked="0"/>
    </xf>
    <xf numFmtId="0" fontId="17" fillId="7" borderId="0" xfId="7" applyFont="1" applyFill="1" applyAlignment="1" applyProtection="1">
      <alignment horizontal="left"/>
      <protection hidden="1"/>
    </xf>
    <xf numFmtId="0" fontId="17" fillId="7" borderId="0" xfId="7" applyFont="1" applyFill="1" applyAlignment="1">
      <alignment horizontal="left"/>
    </xf>
    <xf numFmtId="0" fontId="6" fillId="21" borderId="49" xfId="10" applyFont="1" applyFill="1" applyBorder="1" applyAlignment="1">
      <alignment vertical="center" wrapText="1"/>
    </xf>
    <xf numFmtId="0" fontId="3" fillId="0" borderId="39" xfId="10" applyBorder="1" applyAlignment="1">
      <alignment wrapText="1"/>
    </xf>
    <xf numFmtId="0" fontId="6" fillId="21" borderId="18" xfId="10" applyFont="1" applyFill="1" applyBorder="1" applyAlignment="1">
      <alignment vertical="center" wrapText="1"/>
    </xf>
    <xf numFmtId="0" fontId="3" fillId="0" borderId="5" xfId="10" applyBorder="1" applyAlignment="1">
      <alignment wrapText="1"/>
    </xf>
    <xf numFmtId="0" fontId="6" fillId="21" borderId="53" xfId="10" applyFont="1" applyFill="1" applyBorder="1" applyAlignment="1">
      <alignment vertical="center" wrapText="1"/>
    </xf>
    <xf numFmtId="0" fontId="3" fillId="0" borderId="54" xfId="10" applyBorder="1" applyAlignment="1">
      <alignment wrapText="1"/>
    </xf>
    <xf numFmtId="0" fontId="14" fillId="21" borderId="39" xfId="10" applyFont="1" applyFill="1" applyBorder="1" applyAlignment="1">
      <alignment horizontal="center" vertical="center" wrapText="1"/>
    </xf>
    <xf numFmtId="0" fontId="14" fillId="21" borderId="5" xfId="10" applyFont="1" applyFill="1" applyBorder="1" applyAlignment="1">
      <alignment horizontal="center" vertical="center" wrapText="1"/>
    </xf>
    <xf numFmtId="0" fontId="14" fillId="21" borderId="54" xfId="10" applyFont="1" applyFill="1" applyBorder="1" applyAlignment="1">
      <alignment horizontal="center" vertical="center" wrapText="1"/>
    </xf>
    <xf numFmtId="0" fontId="9" fillId="21" borderId="39" xfId="10" applyFont="1" applyFill="1" applyBorder="1" applyAlignment="1">
      <alignment horizontal="center" vertical="center" wrapText="1"/>
    </xf>
    <xf numFmtId="0" fontId="9" fillId="21" borderId="5" xfId="10" applyFont="1" applyFill="1" applyBorder="1" applyAlignment="1">
      <alignment horizontal="center" vertical="center" wrapText="1"/>
    </xf>
    <xf numFmtId="0" fontId="9" fillId="21" borderId="54" xfId="10" applyFont="1" applyFill="1" applyBorder="1" applyAlignment="1">
      <alignment horizontal="center" vertical="center" wrapText="1"/>
    </xf>
    <xf numFmtId="0" fontId="14" fillId="21" borderId="38" xfId="10" applyFont="1" applyFill="1" applyBorder="1" applyAlignment="1">
      <alignment horizontal="center" vertical="center" wrapText="1"/>
    </xf>
    <xf numFmtId="0" fontId="14" fillId="21" borderId="17" xfId="10" applyFont="1" applyFill="1" applyBorder="1" applyAlignment="1">
      <alignment horizontal="center" vertical="center" wrapText="1"/>
    </xf>
    <xf numFmtId="0" fontId="14" fillId="21" borderId="55" xfId="10" applyFont="1" applyFill="1" applyBorder="1" applyAlignment="1">
      <alignment horizontal="center" vertical="center" wrapText="1"/>
    </xf>
    <xf numFmtId="0" fontId="3" fillId="0" borderId="6" xfId="10" applyBorder="1" applyAlignment="1" applyProtection="1">
      <alignment horizontal="center" vertical="center" wrapText="1"/>
      <protection hidden="1"/>
    </xf>
    <xf numFmtId="0" fontId="3" fillId="0" borderId="4" xfId="10" applyBorder="1" applyAlignment="1" applyProtection="1">
      <alignment horizontal="center" vertical="center" wrapText="1"/>
      <protection hidden="1"/>
    </xf>
    <xf numFmtId="0" fontId="3" fillId="0" borderId="15" xfId="10" applyBorder="1" applyAlignment="1" applyProtection="1">
      <alignment horizontal="center" vertical="center" wrapText="1"/>
      <protection hidden="1"/>
    </xf>
    <xf numFmtId="49" fontId="7" fillId="6" borderId="0" xfId="4" applyNumberFormat="1" applyFont="1" applyFill="1" applyAlignment="1" applyProtection="1">
      <alignment horizontal="left" vertical="top" wrapText="1"/>
      <protection locked="0" hidden="1"/>
    </xf>
    <xf numFmtId="0" fontId="14" fillId="21" borderId="57" xfId="10" applyFont="1" applyFill="1" applyBorder="1" applyAlignment="1">
      <alignment vertical="center" wrapText="1"/>
    </xf>
    <xf numFmtId="0" fontId="14" fillId="21" borderId="56" xfId="10" applyFont="1" applyFill="1" applyBorder="1" applyAlignment="1">
      <alignment vertical="center" wrapText="1"/>
    </xf>
    <xf numFmtId="0" fontId="14" fillId="21" borderId="58" xfId="10" applyFont="1" applyFill="1" applyBorder="1" applyAlignment="1">
      <alignment vertical="center" wrapText="1"/>
    </xf>
    <xf numFmtId="0" fontId="14" fillId="21" borderId="1" xfId="10" applyFont="1" applyFill="1" applyBorder="1" applyAlignment="1">
      <alignment vertical="center" wrapText="1"/>
    </xf>
    <xf numFmtId="0" fontId="14" fillId="21" borderId="59" xfId="10" applyFont="1" applyFill="1" applyBorder="1" applyAlignment="1">
      <alignment vertical="center" wrapText="1"/>
    </xf>
    <xf numFmtId="0" fontId="14" fillId="21" borderId="60" xfId="10" applyFont="1" applyFill="1" applyBorder="1" applyAlignment="1">
      <alignment vertical="center" wrapText="1"/>
    </xf>
    <xf numFmtId="0" fontId="9" fillId="21" borderId="38" xfId="10" applyFont="1" applyFill="1" applyBorder="1" applyAlignment="1">
      <alignment horizontal="center" vertical="center" wrapText="1"/>
    </xf>
    <xf numFmtId="0" fontId="9" fillId="21" borderId="17" xfId="10" applyFont="1" applyFill="1" applyBorder="1" applyAlignment="1">
      <alignment horizontal="center" vertical="center" wrapText="1"/>
    </xf>
    <xf numFmtId="0" fontId="9" fillId="21" borderId="55" xfId="10" applyFont="1" applyFill="1" applyBorder="1" applyAlignment="1">
      <alignment horizontal="center" vertical="center" wrapText="1"/>
    </xf>
    <xf numFmtId="0" fontId="14" fillId="7" borderId="0" xfId="10" applyFont="1" applyFill="1" applyAlignment="1">
      <alignment horizontal="center" vertical="center" wrapText="1"/>
    </xf>
    <xf numFmtId="0" fontId="6" fillId="0" borderId="11" xfId="1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6" fillId="0" borderId="13" xfId="10"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6" fillId="7" borderId="0" xfId="10" applyFont="1" applyFill="1" applyAlignment="1" applyProtection="1">
      <alignment horizontal="center" vertical="center" wrapText="1"/>
      <protection locked="0" hidden="1"/>
    </xf>
    <xf numFmtId="0" fontId="3" fillId="7" borderId="6" xfId="10" applyFill="1" applyBorder="1" applyAlignment="1" applyProtection="1">
      <alignment horizontal="center" vertical="center" wrapText="1"/>
      <protection hidden="1"/>
    </xf>
    <xf numFmtId="0" fontId="3" fillId="7" borderId="4" xfId="10" applyFill="1" applyBorder="1" applyAlignment="1" applyProtection="1">
      <alignment horizontal="center" vertical="center" wrapText="1"/>
      <protection hidden="1"/>
    </xf>
    <xf numFmtId="0" fontId="3" fillId="7" borderId="15" xfId="10" applyFill="1" applyBorder="1" applyAlignment="1" applyProtection="1">
      <alignment horizontal="center" vertical="center" wrapText="1"/>
      <protection hidden="1"/>
    </xf>
    <xf numFmtId="0" fontId="17" fillId="7" borderId="0" xfId="10" applyFont="1" applyFill="1" applyAlignment="1">
      <alignment horizontal="left"/>
    </xf>
    <xf numFmtId="0" fontId="14" fillId="21" borderId="49" xfId="10" applyFont="1" applyFill="1" applyBorder="1" applyAlignment="1">
      <alignment vertical="center" wrapText="1"/>
    </xf>
    <xf numFmtId="0" fontId="14" fillId="21" borderId="18" xfId="10" applyFont="1" applyFill="1" applyBorder="1" applyAlignment="1">
      <alignment vertical="center" wrapText="1"/>
    </xf>
    <xf numFmtId="0" fontId="14" fillId="21" borderId="53" xfId="10" applyFont="1" applyFill="1" applyBorder="1" applyAlignment="1">
      <alignment vertical="center" wrapText="1"/>
    </xf>
  </cellXfs>
  <cellStyles count="18">
    <cellStyle name="Komma" xfId="8" builtinId="3"/>
    <cellStyle name="Komma 2" xfId="12" xr:uid="{DB2BCCCE-8D20-443E-84CC-5585E0B223FF}"/>
    <cellStyle name="Link" xfId="17" builtinId="8"/>
    <cellStyle name="Link 2" xfId="11" xr:uid="{43E1EDDE-219B-4905-AE68-0B9FEE227A95}"/>
    <cellStyle name="Prozent 2" xfId="14" xr:uid="{99229B8F-60E2-44EC-9119-696F51C3F89F}"/>
    <cellStyle name="Standard" xfId="0" builtinId="0"/>
    <cellStyle name="Standard 2" xfId="1" xr:uid="{00000000-0005-0000-0000-000001000000}"/>
    <cellStyle name="Standard 3" xfId="2" xr:uid="{00000000-0005-0000-0000-000002000000}"/>
    <cellStyle name="Standard 3 2" xfId="10" xr:uid="{E497F671-67EF-4ADC-A6A4-1832CBC02088}"/>
    <cellStyle name="Standard 4" xfId="7" xr:uid="{00000000-0005-0000-0000-000003000000}"/>
    <cellStyle name="Standard 5" xfId="9" xr:uid="{F2EAA437-6A1B-4234-A0B4-2108F6E325C9}"/>
    <cellStyle name="Standard 6" xfId="15" xr:uid="{76EBB38E-543D-433C-8628-F30D7B6262E8}"/>
    <cellStyle name="Standard_Eigen7_2002d" xfId="3" xr:uid="{00000000-0005-0000-0000-000004000000}"/>
    <cellStyle name="Standard_Eigen7_2002d 2" xfId="16" xr:uid="{717C418B-B636-463F-A53D-EBD83D02799C}"/>
    <cellStyle name="Standard_Eigen7a" xfId="4" xr:uid="{00000000-0005-0000-0000-000005000000}"/>
    <cellStyle name="Standard_KfW1" xfId="5" xr:uid="{00000000-0005-0000-0000-000006000000}"/>
    <cellStyle name="Standard_KfW2" xfId="6" xr:uid="{00000000-0005-0000-0000-000007000000}"/>
    <cellStyle name="Währung 2" xfId="13" xr:uid="{2493CA2F-13C8-45DE-B69E-333D7FE3F755}"/>
  </cellStyles>
  <dxfs count="125">
    <dxf>
      <font>
        <color rgb="FF9C0006"/>
      </font>
    </dxf>
    <dxf>
      <font>
        <color rgb="FF9C0006"/>
      </font>
    </dxf>
    <dxf>
      <border>
        <left style="thin">
          <color rgb="FFFF0000"/>
        </left>
        <right style="thin">
          <color rgb="FFFF0000"/>
        </right>
        <top style="thin">
          <color rgb="FFFF0000"/>
        </top>
        <bottom style="thin">
          <color rgb="FFFF0000"/>
        </bottom>
      </border>
    </dxf>
    <dxf>
      <fill>
        <patternFill>
          <fgColor theme="9" tint="0.79995117038483843"/>
          <bgColor rgb="FFFFFF00"/>
        </patternFill>
      </fill>
    </dxf>
    <dxf>
      <fill>
        <patternFill>
          <fgColor theme="9" tint="0.79995117038483843"/>
          <bgColor rgb="FFFFFF00"/>
        </patternFill>
      </fill>
    </dxf>
    <dxf>
      <font>
        <b/>
        <i val="0"/>
        <condense val="0"/>
        <extend val="0"/>
        <color indexed="10"/>
      </font>
    </dxf>
    <dxf>
      <font>
        <color rgb="FF9C5700"/>
      </font>
      <fill>
        <patternFill>
          <bgColor rgb="FFFFEB9C"/>
        </patternFill>
      </fill>
    </dxf>
    <dxf>
      <font>
        <b/>
        <i val="0"/>
        <color rgb="FFFFC000"/>
      </font>
      <fill>
        <patternFill patternType="none">
          <bgColor auto="1"/>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ill>
        <patternFill>
          <bgColor theme="9" tint="0.59996337778862885"/>
        </patternFill>
      </fill>
    </dxf>
    <dxf>
      <font>
        <b/>
        <i val="0"/>
        <condense val="0"/>
        <extend val="0"/>
      </font>
      <fill>
        <patternFill>
          <bgColor indexed="47"/>
        </patternFill>
      </fill>
    </dxf>
    <dxf>
      <font>
        <b/>
        <i val="0"/>
        <color rgb="FFFF0000"/>
      </font>
    </dxf>
    <dxf>
      <fill>
        <patternFill patternType="solid">
          <bgColor rgb="FFFF0000"/>
        </patternFill>
      </fill>
    </dxf>
    <dxf>
      <font>
        <b/>
        <i val="0"/>
        <condense val="0"/>
        <extend val="0"/>
        <color indexed="10"/>
      </font>
      <fill>
        <patternFill>
          <bgColor indexed="26"/>
        </patternFill>
      </fill>
    </dxf>
    <dxf>
      <font>
        <b/>
        <i val="0"/>
        <color rgb="FFFF0000"/>
      </font>
    </dxf>
    <dxf>
      <font>
        <b/>
        <i val="0"/>
        <condense val="0"/>
        <extend val="0"/>
        <color indexed="8"/>
      </font>
      <fill>
        <patternFill>
          <bgColor indexed="47"/>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font>
      <fill>
        <patternFill>
          <bgColor indexed="47"/>
        </patternFill>
      </fill>
    </dxf>
    <dxf>
      <fill>
        <patternFill>
          <bgColor indexed="52"/>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ill>
        <patternFill>
          <bgColor theme="9" tint="0.59996337778862885"/>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lor rgb="FFFF0000"/>
      </font>
    </dxf>
    <dxf>
      <fill>
        <patternFill patternType="solid">
          <bgColor rgb="FFFF0000"/>
        </patternFill>
      </fill>
    </dxf>
    <dxf>
      <font>
        <b/>
        <i val="0"/>
        <condense val="0"/>
        <extend val="0"/>
      </font>
      <fill>
        <patternFill>
          <bgColor indexed="47"/>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lor rgb="FFFF0000"/>
      </font>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color rgb="FF9C0006"/>
      </font>
      <fill>
        <patternFill>
          <bgColor theme="5" tint="0.79998168889431442"/>
        </patternFill>
      </fill>
    </dxf>
    <dxf>
      <font>
        <b/>
        <i val="0"/>
        <condense val="0"/>
        <extend val="0"/>
        <color indexed="8"/>
      </font>
      <fill>
        <patternFill>
          <bgColor indexed="47"/>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font>
      <fill>
        <patternFill>
          <bgColor indexed="47"/>
        </patternFill>
      </fill>
    </dxf>
    <dxf>
      <font>
        <b/>
        <i val="0"/>
        <condense val="0"/>
        <extend val="0"/>
        <color indexed="10"/>
      </font>
      <fill>
        <patternFill>
          <bgColor indexed="26"/>
        </patternFill>
      </fill>
    </dxf>
    <dxf>
      <font>
        <b/>
        <i val="0"/>
        <condense val="0"/>
        <extend val="0"/>
        <color indexed="10"/>
      </font>
      <fill>
        <patternFill>
          <bgColor indexed="26"/>
        </patternFill>
      </fill>
    </dxf>
    <dxf>
      <font>
        <b/>
        <i val="0"/>
        <condense val="0"/>
        <extend val="0"/>
        <color indexed="10"/>
      </font>
      <fill>
        <patternFill>
          <bgColor indexed="9"/>
        </patternFill>
      </fill>
    </dxf>
    <dxf>
      <font>
        <b/>
        <i val="0"/>
        <condense val="0"/>
        <extend val="0"/>
        <color indexed="10"/>
      </font>
      <fill>
        <patternFill>
          <bgColor indexed="9"/>
        </patternFill>
      </fill>
    </dxf>
    <dxf>
      <font>
        <b/>
        <i val="0"/>
        <condense val="0"/>
        <extend val="0"/>
        <color indexed="10"/>
      </font>
      <fill>
        <patternFill>
          <bgColor indexed="26"/>
        </patternFill>
      </fill>
    </dxf>
    <dxf>
      <fill>
        <patternFill>
          <bgColor indexed="52"/>
        </patternFill>
      </fill>
    </dxf>
    <dxf>
      <fill>
        <patternFill>
          <bgColor indexed="52"/>
        </patternFill>
      </fill>
    </dxf>
    <dxf>
      <fill>
        <patternFill>
          <bgColor theme="9" tint="0.59996337778862885"/>
        </patternFill>
      </fill>
    </dxf>
    <dxf>
      <font>
        <color rgb="FF9C5700"/>
      </font>
      <fill>
        <patternFill>
          <bgColor rgb="FFFFEB9C"/>
        </patternFill>
      </fill>
    </dxf>
    <dxf>
      <fill>
        <patternFill>
          <bgColor theme="9" tint="0.59996337778862885"/>
        </patternFill>
      </fill>
    </dxf>
    <dxf>
      <font>
        <color rgb="FF9C5700"/>
      </font>
      <fill>
        <patternFill>
          <bgColor rgb="FFFFEB9C"/>
        </patternFill>
      </fill>
    </dxf>
    <dxf>
      <fill>
        <patternFill>
          <bgColor theme="9" tint="0.59996337778862885"/>
        </patternFill>
      </fill>
    </dxf>
    <dxf>
      <font>
        <color rgb="FF9C5700"/>
      </font>
      <fill>
        <patternFill>
          <bgColor rgb="FFFFEB9C"/>
        </patternFill>
      </fill>
    </dxf>
    <dxf>
      <fill>
        <patternFill>
          <bgColor rgb="FFFFFF00"/>
        </patternFill>
      </fill>
    </dxf>
    <dxf>
      <font>
        <color auto="1"/>
      </font>
      <fill>
        <patternFill>
          <bgColor rgb="FFFFFF00"/>
        </patternFill>
      </fill>
    </dxf>
    <dxf>
      <fill>
        <patternFill>
          <bgColor theme="6" tint="0.59996337778862885"/>
        </patternFill>
      </fill>
    </dxf>
    <dxf>
      <font>
        <b/>
        <i val="0"/>
      </font>
      <fill>
        <patternFill>
          <bgColor rgb="FF92D050"/>
        </patternFill>
      </fill>
    </dxf>
    <dxf>
      <font>
        <b/>
        <i val="0"/>
        <strike val="0"/>
      </font>
      <fill>
        <patternFill>
          <bgColor rgb="FF92D050"/>
        </patternFill>
      </fill>
    </dxf>
    <dxf>
      <fill>
        <patternFill>
          <bgColor theme="6" tint="0.59996337778862885"/>
        </patternFill>
      </fill>
    </dxf>
    <dxf>
      <font>
        <b/>
        <i val="0"/>
      </font>
      <fill>
        <patternFill>
          <bgColor rgb="FF92D050"/>
        </patternFill>
      </fill>
    </dxf>
    <dxf>
      <font>
        <b/>
        <i val="0"/>
        <strike val="0"/>
      </font>
      <fill>
        <patternFill>
          <bgColor rgb="FF92D050"/>
        </patternFill>
      </fill>
    </dxf>
    <dxf>
      <font>
        <b/>
        <i val="0"/>
        <color rgb="FFFFC000"/>
      </font>
      <fill>
        <patternFill patternType="none">
          <bgColor auto="1"/>
        </patternFill>
      </fill>
    </dxf>
    <dxf>
      <font>
        <b/>
        <i val="0"/>
        <color rgb="FFFFC000"/>
      </font>
      <fill>
        <patternFill patternType="none">
          <bgColor auto="1"/>
        </patternFill>
      </fill>
    </dxf>
    <dxf>
      <font>
        <b/>
        <i val="0"/>
        <color rgb="FFFFC000"/>
      </font>
      <fill>
        <patternFill patternType="none">
          <bgColor auto="1"/>
        </patternFill>
      </fill>
    </dxf>
    <dxf>
      <font>
        <b val="0"/>
        <i/>
        <strike val="0"/>
        <color theme="0" tint="-0.24994659260841701"/>
      </font>
    </dxf>
    <dxf>
      <font>
        <b val="0"/>
        <i/>
        <strike val="0"/>
        <color theme="0" tint="-0.24994659260841701"/>
      </font>
    </dxf>
    <dxf>
      <font>
        <b/>
        <i val="0"/>
        <color rgb="FFFFC000"/>
      </font>
      <fill>
        <patternFill patternType="none">
          <bgColor auto="1"/>
        </patternFill>
      </fill>
    </dxf>
    <dxf>
      <font>
        <b/>
        <i val="0"/>
        <color rgb="FFFFC000"/>
      </font>
      <fill>
        <patternFill patternType="none">
          <bgColor auto="1"/>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4" dropStyle="combo" dx="26" fmlaLink="$AR$7" fmlaRange="$AR$8:$AR$11" noThreeD="1" sel="4" val="0"/>
</file>

<file path=xl/ctrlProps/ctrlProp2.xml><?xml version="1.0" encoding="utf-8"?>
<formControlPr xmlns="http://schemas.microsoft.com/office/spreadsheetml/2009/9/main" objectType="Drop" dropLines="4" dropStyle="combo" dx="26" fmlaLink="$AS$7" fmlaRange="$AR$8:$AR$11" noThreeD="1" sel="4" val="0"/>
</file>

<file path=xl/ctrlProps/ctrlProp3.xml><?xml version="1.0" encoding="utf-8"?>
<formControlPr xmlns="http://schemas.microsoft.com/office/spreadsheetml/2009/9/main" objectType="Drop" dropLines="2" dropStyle="combo" dx="26" fmlaLink="$AK$10" fmlaRange="$AK$8:$AK$9" noThreeD="1" sel="2" val="0"/>
</file>

<file path=xl/ctrlProps/ctrlProp4.xml><?xml version="1.0" encoding="utf-8"?>
<formControlPr xmlns="http://schemas.microsoft.com/office/spreadsheetml/2009/9/main" objectType="Label" lockText="1"/>
</file>

<file path=xl/ctrlProps/ctrlProp5.xml><?xml version="1.0" encoding="utf-8"?>
<formControlPr xmlns="http://schemas.microsoft.com/office/spreadsheetml/2009/9/main" objectType="Label" lockText="1"/>
</file>

<file path=xl/ctrlProps/ctrlProp6.xml><?xml version="1.0" encoding="utf-8"?>
<formControlPr xmlns="http://schemas.microsoft.com/office/spreadsheetml/2009/9/main" objectType="Label" lockText="1"/>
</file>

<file path=xl/ctrlProps/ctrlProp7.xml><?xml version="1.0" encoding="utf-8"?>
<formControlPr xmlns="http://schemas.microsoft.com/office/spreadsheetml/2009/9/main" objectType="Label" lockText="1"/>
</file>

<file path=xl/ctrlProps/ctrlProp8.xml><?xml version="1.0" encoding="utf-8"?>
<formControlPr xmlns="http://schemas.microsoft.com/office/spreadsheetml/2009/9/main" objectType="Label" lockText="1"/>
</file>

<file path=xl/ctrlProps/ctrlProp9.xml><?xml version="1.0" encoding="utf-8"?>
<formControlPr xmlns="http://schemas.microsoft.com/office/spreadsheetml/2009/9/main" objectType="Label" lockText="1"/>
</file>

<file path=xl/ctrlProps/ctrlProp10.xml><?xml version="1.0" encoding="utf-8"?>
<formControlPr xmlns="http://schemas.microsoft.com/office/spreadsheetml/2009/9/main" objectType="Label" lockText="1"/>
</file>

<file path=xl/ctrlProps/ctrlProp11.xml><?xml version="1.0" encoding="utf-8"?>
<formControlPr xmlns="http://schemas.microsoft.com/office/spreadsheetml/2009/9/main" objectType="Label" lockText="1"/>
</file>

<file path=xl/ctrlProps/ctrlProp12.xml><?xml version="1.0" encoding="utf-8"?>
<formControlPr xmlns="http://schemas.microsoft.com/office/spreadsheetml/2009/9/main" objectType="Label" lockText="1"/>
</file>

<file path=xl/ctrlProps/ctrlProp13.xml><?xml version="1.0" encoding="utf-8"?>
<formControlPr xmlns="http://schemas.microsoft.com/office/spreadsheetml/2009/9/main" objectType="Label" lockText="1"/>
</file>

<file path=xl/ctrlProps/ctrlProp14.xml><?xml version="1.0" encoding="utf-8"?>
<formControlPr xmlns="http://schemas.microsoft.com/office/spreadsheetml/2009/9/main" objectType="Label" lockText="1"/>
</file>

<file path=xl/ctrlProps/ctrlProp15.xml><?xml version="1.0" encoding="utf-8"?>
<formControlPr xmlns="http://schemas.microsoft.com/office/spreadsheetml/2009/9/main" objectType="Label" lockText="1"/>
</file>

<file path=xl/ctrlProps/ctrlProp16.xml><?xml version="1.0" encoding="utf-8"?>
<formControlPr xmlns="http://schemas.microsoft.com/office/spreadsheetml/2009/9/main" objectType="Label" lockText="1"/>
</file>

<file path=xl/ctrlProps/ctrlProp17.xml><?xml version="1.0" encoding="utf-8"?>
<formControlPr xmlns="http://schemas.microsoft.com/office/spreadsheetml/2009/9/main" objectType="Label" lockText="1"/>
</file>

<file path=xl/ctrlProps/ctrlProp18.xml><?xml version="1.0" encoding="utf-8"?>
<formControlPr xmlns="http://schemas.microsoft.com/office/spreadsheetml/2009/9/main" objectType="Label" lockText="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Drop" dropLines="7" dropStyle="combo" dx="26" fmlaLink="$N$12" fmlaRange="$M$12:$M$20" noThreeD="1" sel="9" val="2"/>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26</xdr:col>
      <xdr:colOff>29066</xdr:colOff>
      <xdr:row>0</xdr:row>
      <xdr:rowOff>60960</xdr:rowOff>
    </xdr:from>
    <xdr:to>
      <xdr:col>37</xdr:col>
      <xdr:colOff>0</xdr:colOff>
      <xdr:row>3</xdr:row>
      <xdr:rowOff>215900</xdr:rowOff>
    </xdr:to>
    <xdr:pic>
      <xdr:nvPicPr>
        <xdr:cNvPr id="22560" name="Bild 2" descr="wi_bank_rgb_800_1z">
          <a:extLst>
            <a:ext uri="{FF2B5EF4-FFF2-40B4-BE49-F238E27FC236}">
              <a16:creationId xmlns:a16="http://schemas.microsoft.com/office/drawing/2014/main" id="{00000000-0008-0000-0000-0000205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0416" y="60960"/>
          <a:ext cx="1710834" cy="720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10</xdr:col>
          <xdr:colOff>165100</xdr:colOff>
          <xdr:row>39</xdr:row>
          <xdr:rowOff>38100</xdr:rowOff>
        </xdr:from>
        <xdr:to>
          <xdr:col>15</xdr:col>
          <xdr:colOff>19050</xdr:colOff>
          <xdr:row>40</xdr:row>
          <xdr:rowOff>19050</xdr:rowOff>
        </xdr:to>
        <xdr:sp macro="" textlink="">
          <xdr:nvSpPr>
            <xdr:cNvPr id="1930" name="Drop Down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48</xdr:row>
          <xdr:rowOff>31750</xdr:rowOff>
        </xdr:from>
        <xdr:to>
          <xdr:col>15</xdr:col>
          <xdr:colOff>19050</xdr:colOff>
          <xdr:row>49</xdr:row>
          <xdr:rowOff>31750</xdr:rowOff>
        </xdr:to>
        <xdr:sp macro="" textlink="">
          <xdr:nvSpPr>
            <xdr:cNvPr id="1931" name="Drop Down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69850</xdr:colOff>
          <xdr:row>6</xdr:row>
          <xdr:rowOff>133350</xdr:rowOff>
        </xdr:from>
        <xdr:to>
          <xdr:col>21</xdr:col>
          <xdr:colOff>50800</xdr:colOff>
          <xdr:row>8</xdr:row>
          <xdr:rowOff>0</xdr:rowOff>
        </xdr:to>
        <xdr:sp macro="" textlink="">
          <xdr:nvSpPr>
            <xdr:cNvPr id="6411" name="Drop Down 267" hidden="1">
              <a:extLst>
                <a:ext uri="{63B3BB69-23CF-44E3-9099-C40C66FF867C}">
                  <a14:compatExt spid="_x0000_s6411"/>
                </a:ext>
                <a:ext uri="{FF2B5EF4-FFF2-40B4-BE49-F238E27FC236}">
                  <a16:creationId xmlns:a16="http://schemas.microsoft.com/office/drawing/2014/main" id="{00000000-0008-0000-0200-00000B19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20</xdr:col>
      <xdr:colOff>83820</xdr:colOff>
      <xdr:row>0</xdr:row>
      <xdr:rowOff>45720</xdr:rowOff>
    </xdr:from>
    <xdr:to>
      <xdr:col>28</xdr:col>
      <xdr:colOff>60960</xdr:colOff>
      <xdr:row>5</xdr:row>
      <xdr:rowOff>76200</xdr:rowOff>
    </xdr:to>
    <xdr:pic>
      <xdr:nvPicPr>
        <xdr:cNvPr id="2" name="Bild 2" descr="wi_bank_rgb_800_1z">
          <a:extLst>
            <a:ext uri="{FF2B5EF4-FFF2-40B4-BE49-F238E27FC236}">
              <a16:creationId xmlns:a16="http://schemas.microsoft.com/office/drawing/2014/main" id="{7D25A99F-F878-4AA8-902B-12E5110694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4120" y="45720"/>
          <a:ext cx="18503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83820</xdr:colOff>
      <xdr:row>71</xdr:row>
      <xdr:rowOff>45720</xdr:rowOff>
    </xdr:from>
    <xdr:to>
      <xdr:col>28</xdr:col>
      <xdr:colOff>60960</xdr:colOff>
      <xdr:row>76</xdr:row>
      <xdr:rowOff>76200</xdr:rowOff>
    </xdr:to>
    <xdr:pic>
      <xdr:nvPicPr>
        <xdr:cNvPr id="3" name="Bild 2" descr="wi_bank_rgb_800_1z">
          <a:extLst>
            <a:ext uri="{FF2B5EF4-FFF2-40B4-BE49-F238E27FC236}">
              <a16:creationId xmlns:a16="http://schemas.microsoft.com/office/drawing/2014/main" id="{A3B39D83-2619-48C3-BFA9-E923FB5CDA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4120" y="11139170"/>
          <a:ext cx="18503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476250</xdr:colOff>
          <xdr:row>0</xdr:row>
          <xdr:rowOff>0</xdr:rowOff>
        </xdr:from>
        <xdr:to>
          <xdr:col>10</xdr:col>
          <xdr:colOff>12700</xdr:colOff>
          <xdr:row>0</xdr:row>
          <xdr:rowOff>0</xdr:rowOff>
        </xdr:to>
        <xdr:sp macro="" textlink="">
          <xdr:nvSpPr>
            <xdr:cNvPr id="58369" name="Label 1" hidden="1">
              <a:extLst>
                <a:ext uri="{63B3BB69-23CF-44E3-9099-C40C66FF867C}">
                  <a14:compatExt spid="_x0000_s58369"/>
                </a:ext>
                <a:ext uri="{FF2B5EF4-FFF2-40B4-BE49-F238E27FC236}">
                  <a16:creationId xmlns:a16="http://schemas.microsoft.com/office/drawing/2014/main" id="{00000000-0008-0000-0800-000001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xdr:colOff>
          <xdr:row>0</xdr:row>
          <xdr:rowOff>0</xdr:rowOff>
        </xdr:from>
        <xdr:to>
          <xdr:col>10</xdr:col>
          <xdr:colOff>12700</xdr:colOff>
          <xdr:row>0</xdr:row>
          <xdr:rowOff>0</xdr:rowOff>
        </xdr:to>
        <xdr:sp macro="" textlink="">
          <xdr:nvSpPr>
            <xdr:cNvPr id="58370" name="Label 2" hidden="1">
              <a:extLst>
                <a:ext uri="{63B3BB69-23CF-44E3-9099-C40C66FF867C}">
                  <a14:compatExt spid="_x0000_s58370"/>
                </a:ext>
                <a:ext uri="{FF2B5EF4-FFF2-40B4-BE49-F238E27FC236}">
                  <a16:creationId xmlns:a16="http://schemas.microsoft.com/office/drawing/2014/main" id="{00000000-0008-0000-0800-000002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13*</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1" name="Label 3" hidden="1">
              <a:extLst>
                <a:ext uri="{63B3BB69-23CF-44E3-9099-C40C66FF867C}">
                  <a14:compatExt spid="_x0000_s58371"/>
                </a:ext>
                <a:ext uri="{FF2B5EF4-FFF2-40B4-BE49-F238E27FC236}">
                  <a16:creationId xmlns:a16="http://schemas.microsoft.com/office/drawing/2014/main" id="{00000000-0008-0000-0800-000003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2" name="Label 4" hidden="1">
              <a:extLst>
                <a:ext uri="{63B3BB69-23CF-44E3-9099-C40C66FF867C}">
                  <a14:compatExt spid="_x0000_s58372"/>
                </a:ext>
                <a:ext uri="{FF2B5EF4-FFF2-40B4-BE49-F238E27FC236}">
                  <a16:creationId xmlns:a16="http://schemas.microsoft.com/office/drawing/2014/main" id="{00000000-0008-0000-0800-000004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3" name="Label 5" hidden="1">
              <a:extLst>
                <a:ext uri="{63B3BB69-23CF-44E3-9099-C40C66FF867C}">
                  <a14:compatExt spid="_x0000_s58373"/>
                </a:ext>
                <a:ext uri="{FF2B5EF4-FFF2-40B4-BE49-F238E27FC236}">
                  <a16:creationId xmlns:a16="http://schemas.microsoft.com/office/drawing/2014/main" id="{00000000-0008-0000-0800-000005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4" name="Label 6" hidden="1">
              <a:extLst>
                <a:ext uri="{63B3BB69-23CF-44E3-9099-C40C66FF867C}">
                  <a14:compatExt spid="_x0000_s58374"/>
                </a:ext>
                <a:ext uri="{FF2B5EF4-FFF2-40B4-BE49-F238E27FC236}">
                  <a16:creationId xmlns:a16="http://schemas.microsoft.com/office/drawing/2014/main" id="{00000000-0008-0000-0800-000006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5" name="Label 7" hidden="1">
              <a:extLst>
                <a:ext uri="{63B3BB69-23CF-44E3-9099-C40C66FF867C}">
                  <a14:compatExt spid="_x0000_s58375"/>
                </a:ext>
                <a:ext uri="{FF2B5EF4-FFF2-40B4-BE49-F238E27FC236}">
                  <a16:creationId xmlns:a16="http://schemas.microsoft.com/office/drawing/2014/main" id="{00000000-0008-0000-0800-000007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6" name="Label 8" hidden="1">
              <a:extLst>
                <a:ext uri="{63B3BB69-23CF-44E3-9099-C40C66FF867C}">
                  <a14:compatExt spid="_x0000_s58376"/>
                </a:ext>
                <a:ext uri="{FF2B5EF4-FFF2-40B4-BE49-F238E27FC236}">
                  <a16:creationId xmlns:a16="http://schemas.microsoft.com/office/drawing/2014/main" id="{00000000-0008-0000-0800-000008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6*</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77" name="Label 9" hidden="1">
              <a:extLst>
                <a:ext uri="{63B3BB69-23CF-44E3-9099-C40C66FF867C}">
                  <a14:compatExt spid="_x0000_s58377"/>
                </a:ext>
                <a:ext uri="{FF2B5EF4-FFF2-40B4-BE49-F238E27FC236}">
                  <a16:creationId xmlns:a16="http://schemas.microsoft.com/office/drawing/2014/main" id="{00000000-0008-0000-0800-000009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7*</a:t>
              </a:r>
            </a:p>
            <a:p>
              <a:pPr algn="l" rtl="0">
                <a:defRPr sz="1000"/>
              </a:pPr>
              <a:r>
                <a:rPr lang="de-DE" sz="800" b="0" i="0" u="none" strike="noStrike" baseline="0">
                  <a:solidFill>
                    <a:srgbClr val="000000"/>
                  </a:solidFill>
                  <a:latin typeface="Segoe UI"/>
                  <a:cs typeface="Segoe UI"/>
                </a:rPr>
                <a:t>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0</xdr:row>
          <xdr:rowOff>0</xdr:rowOff>
        </xdr:from>
        <xdr:to>
          <xdr:col>3</xdr:col>
          <xdr:colOff>0</xdr:colOff>
          <xdr:row>0</xdr:row>
          <xdr:rowOff>0</xdr:rowOff>
        </xdr:to>
        <xdr:sp macro="" textlink="">
          <xdr:nvSpPr>
            <xdr:cNvPr id="58378" name="Label 10" hidden="1">
              <a:extLst>
                <a:ext uri="{63B3BB69-23CF-44E3-9099-C40C66FF867C}">
                  <a14:compatExt spid="_x0000_s58378"/>
                </a:ext>
                <a:ext uri="{FF2B5EF4-FFF2-40B4-BE49-F238E27FC236}">
                  <a16:creationId xmlns:a16="http://schemas.microsoft.com/office/drawing/2014/main" id="{00000000-0008-0000-0800-00000A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8*</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0</xdr:row>
          <xdr:rowOff>0</xdr:rowOff>
        </xdr:from>
        <xdr:to>
          <xdr:col>3</xdr:col>
          <xdr:colOff>0</xdr:colOff>
          <xdr:row>0</xdr:row>
          <xdr:rowOff>0</xdr:rowOff>
        </xdr:to>
        <xdr:sp macro="" textlink="">
          <xdr:nvSpPr>
            <xdr:cNvPr id="58379" name="Label 11" hidden="1">
              <a:extLst>
                <a:ext uri="{63B3BB69-23CF-44E3-9099-C40C66FF867C}">
                  <a14:compatExt spid="_x0000_s58379"/>
                </a:ext>
                <a:ext uri="{FF2B5EF4-FFF2-40B4-BE49-F238E27FC236}">
                  <a16:creationId xmlns:a16="http://schemas.microsoft.com/office/drawing/2014/main" id="{00000000-0008-0000-0800-00000B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3</xdr:col>
          <xdr:colOff>0</xdr:colOff>
          <xdr:row>0</xdr:row>
          <xdr:rowOff>0</xdr:rowOff>
        </xdr:to>
        <xdr:sp macro="" textlink="">
          <xdr:nvSpPr>
            <xdr:cNvPr id="58380" name="Label 12" hidden="1">
              <a:extLst>
                <a:ext uri="{63B3BB69-23CF-44E3-9099-C40C66FF867C}">
                  <a14:compatExt spid="_x0000_s58380"/>
                </a:ext>
                <a:ext uri="{FF2B5EF4-FFF2-40B4-BE49-F238E27FC236}">
                  <a16:creationId xmlns:a16="http://schemas.microsoft.com/office/drawing/2014/main" id="{00000000-0008-0000-0800-00000C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0</xdr:row>
          <xdr:rowOff>0</xdr:rowOff>
        </xdr:from>
        <xdr:to>
          <xdr:col>3</xdr:col>
          <xdr:colOff>0</xdr:colOff>
          <xdr:row>0</xdr:row>
          <xdr:rowOff>0</xdr:rowOff>
        </xdr:to>
        <xdr:sp macro="" textlink="">
          <xdr:nvSpPr>
            <xdr:cNvPr id="58381" name="Label 13" hidden="1">
              <a:extLst>
                <a:ext uri="{63B3BB69-23CF-44E3-9099-C40C66FF867C}">
                  <a14:compatExt spid="_x0000_s58381"/>
                </a:ext>
                <a:ext uri="{FF2B5EF4-FFF2-40B4-BE49-F238E27FC236}">
                  <a16:creationId xmlns:a16="http://schemas.microsoft.com/office/drawing/2014/main" id="{00000000-0008-0000-0800-00000D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11*</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69850</xdr:colOff>
          <xdr:row>0</xdr:row>
          <xdr:rowOff>0</xdr:rowOff>
        </xdr:from>
        <xdr:to>
          <xdr:col>3</xdr:col>
          <xdr:colOff>0</xdr:colOff>
          <xdr:row>0</xdr:row>
          <xdr:rowOff>0</xdr:rowOff>
        </xdr:to>
        <xdr:sp macro="" textlink="">
          <xdr:nvSpPr>
            <xdr:cNvPr id="58382" name="Label 14" hidden="1">
              <a:extLst>
                <a:ext uri="{63B3BB69-23CF-44E3-9099-C40C66FF867C}">
                  <a14:compatExt spid="_x0000_s58382"/>
                </a:ext>
                <a:ext uri="{FF2B5EF4-FFF2-40B4-BE49-F238E27FC236}">
                  <a16:creationId xmlns:a16="http://schemas.microsoft.com/office/drawing/2014/main" id="{00000000-0008-0000-0800-00000E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12*</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88900</xdr:colOff>
          <xdr:row>0</xdr:row>
          <xdr:rowOff>0</xdr:rowOff>
        </xdr:from>
        <xdr:to>
          <xdr:col>3</xdr:col>
          <xdr:colOff>0</xdr:colOff>
          <xdr:row>0</xdr:row>
          <xdr:rowOff>0</xdr:rowOff>
        </xdr:to>
        <xdr:sp macro="" textlink="">
          <xdr:nvSpPr>
            <xdr:cNvPr id="58383" name="Label 15" hidden="1">
              <a:extLst>
                <a:ext uri="{63B3BB69-23CF-44E3-9099-C40C66FF867C}">
                  <a14:compatExt spid="_x0000_s58383"/>
                </a:ext>
                <a:ext uri="{FF2B5EF4-FFF2-40B4-BE49-F238E27FC236}">
                  <a16:creationId xmlns:a16="http://schemas.microsoft.com/office/drawing/2014/main" id="{00000000-0008-0000-0800-00000FE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38100</xdr:rowOff>
        </xdr:from>
        <xdr:to>
          <xdr:col>7</xdr:col>
          <xdr:colOff>419100</xdr:colOff>
          <xdr:row>21</xdr:row>
          <xdr:rowOff>57150</xdr:rowOff>
        </xdr:to>
        <xdr:sp macro="" textlink="">
          <xdr:nvSpPr>
            <xdr:cNvPr id="58384" name="Check Box 16" hidden="1">
              <a:extLst>
                <a:ext uri="{63B3BB69-23CF-44E3-9099-C40C66FF867C}">
                  <a14:compatExt spid="_x0000_s58384"/>
                </a:ext>
                <a:ext uri="{FF2B5EF4-FFF2-40B4-BE49-F238E27FC236}">
                  <a16:creationId xmlns:a16="http://schemas.microsoft.com/office/drawing/2014/main" id="{00000000-0008-0000-0800-000010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64 HBO Genehmigungsfreistellung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21</xdr:row>
          <xdr:rowOff>76200</xdr:rowOff>
        </xdr:from>
        <xdr:to>
          <xdr:col>9</xdr:col>
          <xdr:colOff>495300</xdr:colOff>
          <xdr:row>22</xdr:row>
          <xdr:rowOff>107950</xdr:rowOff>
        </xdr:to>
        <xdr:sp macro="" textlink="">
          <xdr:nvSpPr>
            <xdr:cNvPr id="58385" name="Check Box 17" hidden="1">
              <a:extLst>
                <a:ext uri="{63B3BB69-23CF-44E3-9099-C40C66FF867C}">
                  <a14:compatExt spid="_x0000_s58385"/>
                </a:ext>
                <a:ext uri="{FF2B5EF4-FFF2-40B4-BE49-F238E27FC236}">
                  <a16:creationId xmlns:a16="http://schemas.microsoft.com/office/drawing/2014/main" id="{00000000-0008-0000-0800-00001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65 HBO vereinfachtes Baugenehmigungsverfahren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133350</xdr:rowOff>
        </xdr:from>
        <xdr:to>
          <xdr:col>8</xdr:col>
          <xdr:colOff>107950</xdr:colOff>
          <xdr:row>24</xdr:row>
          <xdr:rowOff>0</xdr:rowOff>
        </xdr:to>
        <xdr:sp macro="" textlink="">
          <xdr:nvSpPr>
            <xdr:cNvPr id="58386" name="Check Box 18" hidden="1">
              <a:extLst>
                <a:ext uri="{63B3BB69-23CF-44E3-9099-C40C66FF867C}">
                  <a14:compatExt spid="_x0000_s58386"/>
                </a:ext>
                <a:ext uri="{FF2B5EF4-FFF2-40B4-BE49-F238E27FC236}">
                  <a16:creationId xmlns:a16="http://schemas.microsoft.com/office/drawing/2014/main" id="{00000000-0008-0000-0800-00001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 66 HBO Baugenehmigungsverfahren</a:t>
              </a:r>
            </a:p>
          </xdr:txBody>
        </xdr:sp>
        <xdr:clientData fLocksWithSheet="0"/>
      </xdr:twoCellAnchor>
    </mc:Choice>
    <mc:Fallback/>
  </mc:AlternateContent>
  <xdr:twoCellAnchor>
    <xdr:from>
      <xdr:col>15</xdr:col>
      <xdr:colOff>374650</xdr:colOff>
      <xdr:row>0</xdr:row>
      <xdr:rowOff>107950</xdr:rowOff>
    </xdr:from>
    <xdr:to>
      <xdr:col>16</xdr:col>
      <xdr:colOff>1418590</xdr:colOff>
      <xdr:row>5</xdr:row>
      <xdr:rowOff>138430</xdr:rowOff>
    </xdr:to>
    <xdr:pic>
      <xdr:nvPicPr>
        <xdr:cNvPr id="2" name="Bild 2" descr="wi_bank_rgb_800_1z">
          <a:extLst>
            <a:ext uri="{FF2B5EF4-FFF2-40B4-BE49-F238E27FC236}">
              <a16:creationId xmlns:a16="http://schemas.microsoft.com/office/drawing/2014/main" id="{3FB122B1-0C77-4990-B04D-7D30D01BEA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6250" y="107950"/>
          <a:ext cx="18503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47625</xdr:colOff>
      <xdr:row>0</xdr:row>
      <xdr:rowOff>99060</xdr:rowOff>
    </xdr:from>
    <xdr:to>
      <xdr:col>10</xdr:col>
      <xdr:colOff>590550</xdr:colOff>
      <xdr:row>6</xdr:row>
      <xdr:rowOff>0</xdr:rowOff>
    </xdr:to>
    <xdr:pic>
      <xdr:nvPicPr>
        <xdr:cNvPr id="2" name="Bild 2" descr="wi_bank_rgb_800_1z">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9925" y="99060"/>
          <a:ext cx="2124075" cy="872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6</xdr:col>
          <xdr:colOff>241300</xdr:colOff>
          <xdr:row>10</xdr:row>
          <xdr:rowOff>165100</xdr:rowOff>
        </xdr:from>
        <xdr:to>
          <xdr:col>8</xdr:col>
          <xdr:colOff>419100</xdr:colOff>
          <xdr:row>12</xdr:row>
          <xdr:rowOff>12700</xdr:rowOff>
        </xdr:to>
        <xdr:sp macro="" textlink="">
          <xdr:nvSpPr>
            <xdr:cNvPr id="40964" name="Drop Down 4" hidden="1">
              <a:extLst>
                <a:ext uri="{63B3BB69-23CF-44E3-9099-C40C66FF867C}">
                  <a14:compatExt spid="_x0000_s40964"/>
                </a:ext>
                <a:ext uri="{FF2B5EF4-FFF2-40B4-BE49-F238E27FC236}">
                  <a16:creationId xmlns:a16="http://schemas.microsoft.com/office/drawing/2014/main" id="{00000000-0008-0000-0900-000004A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15</xdr:row>
          <xdr:rowOff>69850</xdr:rowOff>
        </xdr:from>
        <xdr:to>
          <xdr:col>10</xdr:col>
          <xdr:colOff>190500</xdr:colOff>
          <xdr:row>16</xdr:row>
          <xdr:rowOff>0</xdr:rowOff>
        </xdr:to>
        <xdr:sp macro="" textlink="">
          <xdr:nvSpPr>
            <xdr:cNvPr id="48129" name="Group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400050</xdr:colOff>
          <xdr:row>15</xdr:row>
          <xdr:rowOff>57150</xdr:rowOff>
        </xdr:to>
        <xdr:sp macro="" textlink="">
          <xdr:nvSpPr>
            <xdr:cNvPr id="48130" name="Group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0</xdr:rowOff>
        </xdr:from>
        <xdr:to>
          <xdr:col>10</xdr:col>
          <xdr:colOff>381000</xdr:colOff>
          <xdr:row>16</xdr:row>
          <xdr:rowOff>304800</xdr:rowOff>
        </xdr:to>
        <xdr:sp macro="" textlink="">
          <xdr:nvSpPr>
            <xdr:cNvPr id="48131" name="Group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609600</xdr:rowOff>
        </xdr:from>
        <xdr:to>
          <xdr:col>10</xdr:col>
          <xdr:colOff>361950</xdr:colOff>
          <xdr:row>19</xdr:row>
          <xdr:rowOff>0</xdr:rowOff>
        </xdr:to>
        <xdr:sp macro="" textlink="">
          <xdr:nvSpPr>
            <xdr:cNvPr id="48132" name="Group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12700</xdr:rowOff>
        </xdr:from>
        <xdr:to>
          <xdr:col>10</xdr:col>
          <xdr:colOff>361950</xdr:colOff>
          <xdr:row>18</xdr:row>
          <xdr:rowOff>0</xdr:rowOff>
        </xdr:to>
        <xdr:sp macro="" textlink="">
          <xdr:nvSpPr>
            <xdr:cNvPr id="48133" name="Group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12700</xdr:rowOff>
        </xdr:from>
        <xdr:to>
          <xdr:col>10</xdr:col>
          <xdr:colOff>412750</xdr:colOff>
          <xdr:row>20</xdr:row>
          <xdr:rowOff>0</xdr:rowOff>
        </xdr:to>
        <xdr:sp macro="" textlink="">
          <xdr:nvSpPr>
            <xdr:cNvPr id="48134" name="Group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10</xdr:col>
          <xdr:colOff>431800</xdr:colOff>
          <xdr:row>22</xdr:row>
          <xdr:rowOff>184150</xdr:rowOff>
        </xdr:to>
        <xdr:sp macro="" textlink="">
          <xdr:nvSpPr>
            <xdr:cNvPr id="48135" name="Group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190500</xdr:colOff>
          <xdr:row>28</xdr:row>
          <xdr:rowOff>0</xdr:rowOff>
        </xdr:to>
        <xdr:sp macro="" textlink="">
          <xdr:nvSpPr>
            <xdr:cNvPr id="48136" name="Group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381000</xdr:colOff>
          <xdr:row>28</xdr:row>
          <xdr:rowOff>304800</xdr:rowOff>
        </xdr:to>
        <xdr:sp macro="" textlink="">
          <xdr:nvSpPr>
            <xdr:cNvPr id="48137" name="Group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0</xdr:rowOff>
        </xdr:from>
        <xdr:to>
          <xdr:col>10</xdr:col>
          <xdr:colOff>381000</xdr:colOff>
          <xdr:row>34</xdr:row>
          <xdr:rowOff>304800</xdr:rowOff>
        </xdr:to>
        <xdr:sp macro="" textlink="">
          <xdr:nvSpPr>
            <xdr:cNvPr id="48138" name="Group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0</xdr:rowOff>
        </xdr:from>
        <xdr:to>
          <xdr:col>10</xdr:col>
          <xdr:colOff>381000</xdr:colOff>
          <xdr:row>35</xdr:row>
          <xdr:rowOff>304800</xdr:rowOff>
        </xdr:to>
        <xdr:sp macro="" textlink="">
          <xdr:nvSpPr>
            <xdr:cNvPr id="48139" name="Group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36</xdr:row>
          <xdr:rowOff>0</xdr:rowOff>
        </xdr:from>
        <xdr:to>
          <xdr:col>10</xdr:col>
          <xdr:colOff>381000</xdr:colOff>
          <xdr:row>36</xdr:row>
          <xdr:rowOff>304800</xdr:rowOff>
        </xdr:to>
        <xdr:sp macro="" textlink="">
          <xdr:nvSpPr>
            <xdr:cNvPr id="48140" name="Group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10</xdr:col>
          <xdr:colOff>381000</xdr:colOff>
          <xdr:row>37</xdr:row>
          <xdr:rowOff>304800</xdr:rowOff>
        </xdr:to>
        <xdr:sp macro="" textlink="">
          <xdr:nvSpPr>
            <xdr:cNvPr id="48141" name="Group Box 13" hidden="1">
              <a:extLst>
                <a:ext uri="{63B3BB69-23CF-44E3-9099-C40C66FF867C}">
                  <a14:compatExt spid="_x0000_s48141"/>
                </a:ext>
                <a:ext uri="{FF2B5EF4-FFF2-40B4-BE49-F238E27FC236}">
                  <a16:creationId xmlns:a16="http://schemas.microsoft.com/office/drawing/2014/main" id="{00000000-0008-0000-0A00-00000D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10</xdr:col>
          <xdr:colOff>381000</xdr:colOff>
          <xdr:row>41</xdr:row>
          <xdr:rowOff>0</xdr:rowOff>
        </xdr:to>
        <xdr:sp macro="" textlink="">
          <xdr:nvSpPr>
            <xdr:cNvPr id="48142" name="Group Box 14" hidden="1">
              <a:extLst>
                <a:ext uri="{63B3BB69-23CF-44E3-9099-C40C66FF867C}">
                  <a14:compatExt spid="_x0000_s48142"/>
                </a:ext>
                <a:ext uri="{FF2B5EF4-FFF2-40B4-BE49-F238E27FC236}">
                  <a16:creationId xmlns:a16="http://schemas.microsoft.com/office/drawing/2014/main" id="{00000000-0008-0000-0A00-00000E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10</xdr:col>
          <xdr:colOff>381000</xdr:colOff>
          <xdr:row>32</xdr:row>
          <xdr:rowOff>304800</xdr:rowOff>
        </xdr:to>
        <xdr:sp macro="" textlink="">
          <xdr:nvSpPr>
            <xdr:cNvPr id="48143" name="Group Box 15" hidden="1">
              <a:extLst>
                <a:ext uri="{63B3BB69-23CF-44E3-9099-C40C66FF867C}">
                  <a14:compatExt spid="_x0000_s48143"/>
                </a:ext>
                <a:ext uri="{FF2B5EF4-FFF2-40B4-BE49-F238E27FC236}">
                  <a16:creationId xmlns:a16="http://schemas.microsoft.com/office/drawing/2014/main" id="{00000000-0008-0000-0A00-00000F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0</xdr:rowOff>
        </xdr:from>
        <xdr:to>
          <xdr:col>10</xdr:col>
          <xdr:colOff>381000</xdr:colOff>
          <xdr:row>31</xdr:row>
          <xdr:rowOff>304800</xdr:rowOff>
        </xdr:to>
        <xdr:sp macro="" textlink="">
          <xdr:nvSpPr>
            <xdr:cNvPr id="48144" name="Group Box 16" hidden="1">
              <a:extLst>
                <a:ext uri="{63B3BB69-23CF-44E3-9099-C40C66FF867C}">
                  <a14:compatExt spid="_x0000_s48144"/>
                </a:ext>
                <a:ext uri="{FF2B5EF4-FFF2-40B4-BE49-F238E27FC236}">
                  <a16:creationId xmlns:a16="http://schemas.microsoft.com/office/drawing/2014/main" id="{00000000-0008-0000-0A00-000010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190500</xdr:colOff>
          <xdr:row>30</xdr:row>
          <xdr:rowOff>0</xdr:rowOff>
        </xdr:to>
        <xdr:sp macro="" textlink="">
          <xdr:nvSpPr>
            <xdr:cNvPr id="48145" name="Group Box 17" hidden="1">
              <a:extLst>
                <a:ext uri="{63B3BB69-23CF-44E3-9099-C40C66FF867C}">
                  <a14:compatExt spid="_x0000_s48145"/>
                </a:ext>
                <a:ext uri="{FF2B5EF4-FFF2-40B4-BE49-F238E27FC236}">
                  <a16:creationId xmlns:a16="http://schemas.microsoft.com/office/drawing/2014/main" id="{00000000-0008-0000-0A00-00001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10</xdr:col>
          <xdr:colOff>381000</xdr:colOff>
          <xdr:row>38</xdr:row>
          <xdr:rowOff>304800</xdr:rowOff>
        </xdr:to>
        <xdr:sp macro="" textlink="">
          <xdr:nvSpPr>
            <xdr:cNvPr id="48146" name="Group Box 18" hidden="1">
              <a:extLst>
                <a:ext uri="{63B3BB69-23CF-44E3-9099-C40C66FF867C}">
                  <a14:compatExt spid="_x0000_s48146"/>
                </a:ext>
                <a:ext uri="{FF2B5EF4-FFF2-40B4-BE49-F238E27FC236}">
                  <a16:creationId xmlns:a16="http://schemas.microsoft.com/office/drawing/2014/main" id="{00000000-0008-0000-0A00-000012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10</xdr:col>
          <xdr:colOff>381000</xdr:colOff>
          <xdr:row>39</xdr:row>
          <xdr:rowOff>304800</xdr:rowOff>
        </xdr:to>
        <xdr:sp macro="" textlink="">
          <xdr:nvSpPr>
            <xdr:cNvPr id="48147" name="Group Box 19" hidden="1">
              <a:extLst>
                <a:ext uri="{63B3BB69-23CF-44E3-9099-C40C66FF867C}">
                  <a14:compatExt spid="_x0000_s48147"/>
                </a:ext>
                <a:ext uri="{FF2B5EF4-FFF2-40B4-BE49-F238E27FC236}">
                  <a16:creationId xmlns:a16="http://schemas.microsoft.com/office/drawing/2014/main" id="{00000000-0008-0000-0A00-000013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381000</xdr:colOff>
          <xdr:row>50</xdr:row>
          <xdr:rowOff>12700</xdr:rowOff>
        </xdr:to>
        <xdr:sp macro="" textlink="">
          <xdr:nvSpPr>
            <xdr:cNvPr id="48148" name="Group Box 20" hidden="1">
              <a:extLst>
                <a:ext uri="{63B3BB69-23CF-44E3-9099-C40C66FF867C}">
                  <a14:compatExt spid="_x0000_s48148"/>
                </a:ext>
                <a:ext uri="{FF2B5EF4-FFF2-40B4-BE49-F238E27FC236}">
                  <a16:creationId xmlns:a16="http://schemas.microsoft.com/office/drawing/2014/main" id="{00000000-0008-0000-0A00-000014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0</xdr:rowOff>
        </xdr:from>
        <xdr:to>
          <xdr:col>10</xdr:col>
          <xdr:colOff>381000</xdr:colOff>
          <xdr:row>50</xdr:row>
          <xdr:rowOff>304800</xdr:rowOff>
        </xdr:to>
        <xdr:sp macro="" textlink="">
          <xdr:nvSpPr>
            <xdr:cNvPr id="48149" name="Group Box 21" hidden="1">
              <a:extLst>
                <a:ext uri="{63B3BB69-23CF-44E3-9099-C40C66FF867C}">
                  <a14:compatExt spid="_x0000_s48149"/>
                </a:ext>
                <a:ext uri="{FF2B5EF4-FFF2-40B4-BE49-F238E27FC236}">
                  <a16:creationId xmlns:a16="http://schemas.microsoft.com/office/drawing/2014/main" id="{00000000-0008-0000-0A00-000015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381000</xdr:colOff>
          <xdr:row>56</xdr:row>
          <xdr:rowOff>0</xdr:rowOff>
        </xdr:to>
        <xdr:sp macro="" textlink="">
          <xdr:nvSpPr>
            <xdr:cNvPr id="48150" name="Group Box 22" hidden="1">
              <a:extLst>
                <a:ext uri="{63B3BB69-23CF-44E3-9099-C40C66FF867C}">
                  <a14:compatExt spid="_x0000_s48150"/>
                </a:ext>
                <a:ext uri="{FF2B5EF4-FFF2-40B4-BE49-F238E27FC236}">
                  <a16:creationId xmlns:a16="http://schemas.microsoft.com/office/drawing/2014/main" id="{00000000-0008-0000-0A00-000016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60</xdr:row>
          <xdr:rowOff>0</xdr:rowOff>
        </xdr:from>
        <xdr:to>
          <xdr:col>10</xdr:col>
          <xdr:colOff>381000</xdr:colOff>
          <xdr:row>61</xdr:row>
          <xdr:rowOff>0</xdr:rowOff>
        </xdr:to>
        <xdr:sp macro="" textlink="">
          <xdr:nvSpPr>
            <xdr:cNvPr id="48151" name="Group Box 23" hidden="1">
              <a:extLst>
                <a:ext uri="{63B3BB69-23CF-44E3-9099-C40C66FF867C}">
                  <a14:compatExt spid="_x0000_s48151"/>
                </a:ext>
                <a:ext uri="{FF2B5EF4-FFF2-40B4-BE49-F238E27FC236}">
                  <a16:creationId xmlns:a16="http://schemas.microsoft.com/office/drawing/2014/main" id="{00000000-0008-0000-0A00-000017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61</xdr:row>
          <xdr:rowOff>0</xdr:rowOff>
        </xdr:from>
        <xdr:to>
          <xdr:col>10</xdr:col>
          <xdr:colOff>381000</xdr:colOff>
          <xdr:row>61</xdr:row>
          <xdr:rowOff>304800</xdr:rowOff>
        </xdr:to>
        <xdr:sp macro="" textlink="">
          <xdr:nvSpPr>
            <xdr:cNvPr id="48152" name="Group Box 24" hidden="1">
              <a:extLst>
                <a:ext uri="{63B3BB69-23CF-44E3-9099-C40C66FF867C}">
                  <a14:compatExt spid="_x0000_s48152"/>
                </a:ext>
                <a:ext uri="{FF2B5EF4-FFF2-40B4-BE49-F238E27FC236}">
                  <a16:creationId xmlns:a16="http://schemas.microsoft.com/office/drawing/2014/main" id="{00000000-0008-0000-0A00-000018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62</xdr:row>
          <xdr:rowOff>0</xdr:rowOff>
        </xdr:from>
        <xdr:to>
          <xdr:col>10</xdr:col>
          <xdr:colOff>381000</xdr:colOff>
          <xdr:row>62</xdr:row>
          <xdr:rowOff>304800</xdr:rowOff>
        </xdr:to>
        <xdr:sp macro="" textlink="">
          <xdr:nvSpPr>
            <xdr:cNvPr id="48153" name="Group Box 25" hidden="1">
              <a:extLst>
                <a:ext uri="{63B3BB69-23CF-44E3-9099-C40C66FF867C}">
                  <a14:compatExt spid="_x0000_s48153"/>
                </a:ext>
                <a:ext uri="{FF2B5EF4-FFF2-40B4-BE49-F238E27FC236}">
                  <a16:creationId xmlns:a16="http://schemas.microsoft.com/office/drawing/2014/main" id="{00000000-0008-0000-0A00-000019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10</xdr:col>
          <xdr:colOff>381000</xdr:colOff>
          <xdr:row>68</xdr:row>
          <xdr:rowOff>0</xdr:rowOff>
        </xdr:to>
        <xdr:sp macro="" textlink="">
          <xdr:nvSpPr>
            <xdr:cNvPr id="48154" name="Group Box 26" hidden="1">
              <a:extLst>
                <a:ext uri="{63B3BB69-23CF-44E3-9099-C40C66FF867C}">
                  <a14:compatExt spid="_x0000_s48154"/>
                </a:ext>
                <a:ext uri="{FF2B5EF4-FFF2-40B4-BE49-F238E27FC236}">
                  <a16:creationId xmlns:a16="http://schemas.microsoft.com/office/drawing/2014/main" id="{00000000-0008-0000-0A00-00001A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68</xdr:row>
          <xdr:rowOff>0</xdr:rowOff>
        </xdr:from>
        <xdr:to>
          <xdr:col>10</xdr:col>
          <xdr:colOff>381000</xdr:colOff>
          <xdr:row>68</xdr:row>
          <xdr:rowOff>304800</xdr:rowOff>
        </xdr:to>
        <xdr:sp macro="" textlink="">
          <xdr:nvSpPr>
            <xdr:cNvPr id="48155" name="Group Box 27" hidden="1">
              <a:extLst>
                <a:ext uri="{63B3BB69-23CF-44E3-9099-C40C66FF867C}">
                  <a14:compatExt spid="_x0000_s48155"/>
                </a:ext>
                <a:ext uri="{FF2B5EF4-FFF2-40B4-BE49-F238E27FC236}">
                  <a16:creationId xmlns:a16="http://schemas.microsoft.com/office/drawing/2014/main" id="{00000000-0008-0000-0A00-00001B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69</xdr:row>
          <xdr:rowOff>0</xdr:rowOff>
        </xdr:from>
        <xdr:to>
          <xdr:col>10</xdr:col>
          <xdr:colOff>381000</xdr:colOff>
          <xdr:row>69</xdr:row>
          <xdr:rowOff>304800</xdr:rowOff>
        </xdr:to>
        <xdr:sp macro="" textlink="">
          <xdr:nvSpPr>
            <xdr:cNvPr id="48156" name="Group Box 28" hidden="1">
              <a:extLst>
                <a:ext uri="{63B3BB69-23CF-44E3-9099-C40C66FF867C}">
                  <a14:compatExt spid="_x0000_s48156"/>
                </a:ext>
                <a:ext uri="{FF2B5EF4-FFF2-40B4-BE49-F238E27FC236}">
                  <a16:creationId xmlns:a16="http://schemas.microsoft.com/office/drawing/2014/main" id="{00000000-0008-0000-0A00-00001C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10</xdr:col>
          <xdr:colOff>381000</xdr:colOff>
          <xdr:row>70</xdr:row>
          <xdr:rowOff>304800</xdr:rowOff>
        </xdr:to>
        <xdr:sp macro="" textlink="">
          <xdr:nvSpPr>
            <xdr:cNvPr id="48157" name="Group Box 29" hidden="1">
              <a:extLst>
                <a:ext uri="{63B3BB69-23CF-44E3-9099-C40C66FF867C}">
                  <a14:compatExt spid="_x0000_s48157"/>
                </a:ext>
                <a:ext uri="{FF2B5EF4-FFF2-40B4-BE49-F238E27FC236}">
                  <a16:creationId xmlns:a16="http://schemas.microsoft.com/office/drawing/2014/main" id="{00000000-0008-0000-0A00-00001D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10</xdr:col>
          <xdr:colOff>381000</xdr:colOff>
          <xdr:row>72</xdr:row>
          <xdr:rowOff>304800</xdr:rowOff>
        </xdr:to>
        <xdr:sp macro="" textlink="">
          <xdr:nvSpPr>
            <xdr:cNvPr id="48158" name="Group Box 30" hidden="1">
              <a:extLst>
                <a:ext uri="{63B3BB69-23CF-44E3-9099-C40C66FF867C}">
                  <a14:compatExt spid="_x0000_s48158"/>
                </a:ext>
                <a:ext uri="{FF2B5EF4-FFF2-40B4-BE49-F238E27FC236}">
                  <a16:creationId xmlns:a16="http://schemas.microsoft.com/office/drawing/2014/main" id="{00000000-0008-0000-0A00-00001E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73</xdr:row>
          <xdr:rowOff>0</xdr:rowOff>
        </xdr:from>
        <xdr:to>
          <xdr:col>10</xdr:col>
          <xdr:colOff>381000</xdr:colOff>
          <xdr:row>73</xdr:row>
          <xdr:rowOff>304800</xdr:rowOff>
        </xdr:to>
        <xdr:sp macro="" textlink="">
          <xdr:nvSpPr>
            <xdr:cNvPr id="48159" name="Group Box 31" hidden="1">
              <a:extLst>
                <a:ext uri="{63B3BB69-23CF-44E3-9099-C40C66FF867C}">
                  <a14:compatExt spid="_x0000_s48159"/>
                </a:ext>
                <a:ext uri="{FF2B5EF4-FFF2-40B4-BE49-F238E27FC236}">
                  <a16:creationId xmlns:a16="http://schemas.microsoft.com/office/drawing/2014/main" id="{00000000-0008-0000-0A00-00001F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74</xdr:row>
          <xdr:rowOff>0</xdr:rowOff>
        </xdr:from>
        <xdr:to>
          <xdr:col>10</xdr:col>
          <xdr:colOff>381000</xdr:colOff>
          <xdr:row>74</xdr:row>
          <xdr:rowOff>304800</xdr:rowOff>
        </xdr:to>
        <xdr:sp macro="" textlink="">
          <xdr:nvSpPr>
            <xdr:cNvPr id="48160" name="Group Box 32" hidden="1">
              <a:extLst>
                <a:ext uri="{63B3BB69-23CF-44E3-9099-C40C66FF867C}">
                  <a14:compatExt spid="_x0000_s48160"/>
                </a:ext>
                <a:ext uri="{FF2B5EF4-FFF2-40B4-BE49-F238E27FC236}">
                  <a16:creationId xmlns:a16="http://schemas.microsoft.com/office/drawing/2014/main" id="{00000000-0008-0000-0A00-000020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75</xdr:row>
          <xdr:rowOff>0</xdr:rowOff>
        </xdr:from>
        <xdr:to>
          <xdr:col>10</xdr:col>
          <xdr:colOff>381000</xdr:colOff>
          <xdr:row>75</xdr:row>
          <xdr:rowOff>304800</xdr:rowOff>
        </xdr:to>
        <xdr:sp macro="" textlink="">
          <xdr:nvSpPr>
            <xdr:cNvPr id="48161" name="Group Box 33" hidden="1">
              <a:extLst>
                <a:ext uri="{63B3BB69-23CF-44E3-9099-C40C66FF867C}">
                  <a14:compatExt spid="_x0000_s48161"/>
                </a:ext>
                <a:ext uri="{FF2B5EF4-FFF2-40B4-BE49-F238E27FC236}">
                  <a16:creationId xmlns:a16="http://schemas.microsoft.com/office/drawing/2014/main" id="{00000000-0008-0000-0A00-00002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76</xdr:row>
          <xdr:rowOff>0</xdr:rowOff>
        </xdr:from>
        <xdr:to>
          <xdr:col>10</xdr:col>
          <xdr:colOff>381000</xdr:colOff>
          <xdr:row>76</xdr:row>
          <xdr:rowOff>304800</xdr:rowOff>
        </xdr:to>
        <xdr:sp macro="" textlink="">
          <xdr:nvSpPr>
            <xdr:cNvPr id="48162" name="Group Box 34" hidden="1">
              <a:extLst>
                <a:ext uri="{63B3BB69-23CF-44E3-9099-C40C66FF867C}">
                  <a14:compatExt spid="_x0000_s48162"/>
                </a:ext>
                <a:ext uri="{FF2B5EF4-FFF2-40B4-BE49-F238E27FC236}">
                  <a16:creationId xmlns:a16="http://schemas.microsoft.com/office/drawing/2014/main" id="{00000000-0008-0000-0A00-000022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63" name="Group Box 35" hidden="1">
              <a:extLst>
                <a:ext uri="{63B3BB69-23CF-44E3-9099-C40C66FF867C}">
                  <a14:compatExt spid="_x0000_s48163"/>
                </a:ext>
                <a:ext uri="{FF2B5EF4-FFF2-40B4-BE49-F238E27FC236}">
                  <a16:creationId xmlns:a16="http://schemas.microsoft.com/office/drawing/2014/main" id="{00000000-0008-0000-0A00-000023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64" name="Group Box 36" hidden="1">
              <a:extLst>
                <a:ext uri="{63B3BB69-23CF-44E3-9099-C40C66FF867C}">
                  <a14:compatExt spid="_x0000_s48164"/>
                </a:ext>
                <a:ext uri="{FF2B5EF4-FFF2-40B4-BE49-F238E27FC236}">
                  <a16:creationId xmlns:a16="http://schemas.microsoft.com/office/drawing/2014/main" id="{00000000-0008-0000-0A00-000024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381000</xdr:colOff>
          <xdr:row>14</xdr:row>
          <xdr:rowOff>304800</xdr:rowOff>
        </xdr:to>
        <xdr:sp macro="" textlink="">
          <xdr:nvSpPr>
            <xdr:cNvPr id="48165" name="Group Box 37" hidden="1">
              <a:extLst>
                <a:ext uri="{63B3BB69-23CF-44E3-9099-C40C66FF867C}">
                  <a14:compatExt spid="_x0000_s48165"/>
                </a:ext>
                <a:ext uri="{FF2B5EF4-FFF2-40B4-BE49-F238E27FC236}">
                  <a16:creationId xmlns:a16="http://schemas.microsoft.com/office/drawing/2014/main" id="{00000000-0008-0000-0A00-000025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381000</xdr:colOff>
          <xdr:row>14</xdr:row>
          <xdr:rowOff>304800</xdr:rowOff>
        </xdr:to>
        <xdr:sp macro="" textlink="">
          <xdr:nvSpPr>
            <xdr:cNvPr id="48166" name="Group Box 38" hidden="1">
              <a:extLst>
                <a:ext uri="{63B3BB69-23CF-44E3-9099-C40C66FF867C}">
                  <a14:compatExt spid="_x0000_s48166"/>
                </a:ext>
                <a:ext uri="{FF2B5EF4-FFF2-40B4-BE49-F238E27FC236}">
                  <a16:creationId xmlns:a16="http://schemas.microsoft.com/office/drawing/2014/main" id="{00000000-0008-0000-0A00-000026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190500</xdr:colOff>
          <xdr:row>28</xdr:row>
          <xdr:rowOff>0</xdr:rowOff>
        </xdr:to>
        <xdr:sp macro="" textlink="">
          <xdr:nvSpPr>
            <xdr:cNvPr id="48167" name="Group Box 39" hidden="1">
              <a:extLst>
                <a:ext uri="{63B3BB69-23CF-44E3-9099-C40C66FF867C}">
                  <a14:compatExt spid="_x0000_s48167"/>
                </a:ext>
                <a:ext uri="{FF2B5EF4-FFF2-40B4-BE49-F238E27FC236}">
                  <a16:creationId xmlns:a16="http://schemas.microsoft.com/office/drawing/2014/main" id="{00000000-0008-0000-0A00-000027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69850</xdr:rowOff>
        </xdr:from>
        <xdr:to>
          <xdr:col>10</xdr:col>
          <xdr:colOff>190500</xdr:colOff>
          <xdr:row>16</xdr:row>
          <xdr:rowOff>0</xdr:rowOff>
        </xdr:to>
        <xdr:sp macro="" textlink="">
          <xdr:nvSpPr>
            <xdr:cNvPr id="48168" name="Group Box 40" hidden="1">
              <a:extLst>
                <a:ext uri="{63B3BB69-23CF-44E3-9099-C40C66FF867C}">
                  <a14:compatExt spid="_x0000_s48168"/>
                </a:ext>
                <a:ext uri="{FF2B5EF4-FFF2-40B4-BE49-F238E27FC236}">
                  <a16:creationId xmlns:a16="http://schemas.microsoft.com/office/drawing/2014/main" id="{00000000-0008-0000-0A00-000028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69" name="Group Box 41" hidden="1">
              <a:extLst>
                <a:ext uri="{63B3BB69-23CF-44E3-9099-C40C66FF867C}">
                  <a14:compatExt spid="_x0000_s48169"/>
                </a:ext>
                <a:ext uri="{FF2B5EF4-FFF2-40B4-BE49-F238E27FC236}">
                  <a16:creationId xmlns:a16="http://schemas.microsoft.com/office/drawing/2014/main" id="{00000000-0008-0000-0A00-000029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400050</xdr:colOff>
          <xdr:row>15</xdr:row>
          <xdr:rowOff>374650</xdr:rowOff>
        </xdr:to>
        <xdr:sp macro="" textlink="">
          <xdr:nvSpPr>
            <xdr:cNvPr id="48170" name="Group Box 42" hidden="1">
              <a:extLst>
                <a:ext uri="{63B3BB69-23CF-44E3-9099-C40C66FF867C}">
                  <a14:compatExt spid="_x0000_s48170"/>
                </a:ext>
                <a:ext uri="{FF2B5EF4-FFF2-40B4-BE49-F238E27FC236}">
                  <a16:creationId xmlns:a16="http://schemas.microsoft.com/office/drawing/2014/main" id="{00000000-0008-0000-0A00-00002A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381000</xdr:colOff>
          <xdr:row>15</xdr:row>
          <xdr:rowOff>304800</xdr:rowOff>
        </xdr:to>
        <xdr:sp macro="" textlink="">
          <xdr:nvSpPr>
            <xdr:cNvPr id="48171" name="Group Box 43" hidden="1">
              <a:extLst>
                <a:ext uri="{63B3BB69-23CF-44E3-9099-C40C66FF867C}">
                  <a14:compatExt spid="_x0000_s48171"/>
                </a:ext>
                <a:ext uri="{FF2B5EF4-FFF2-40B4-BE49-F238E27FC236}">
                  <a16:creationId xmlns:a16="http://schemas.microsoft.com/office/drawing/2014/main" id="{00000000-0008-0000-0A00-00002B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381000</xdr:colOff>
          <xdr:row>15</xdr:row>
          <xdr:rowOff>304800</xdr:rowOff>
        </xdr:to>
        <xdr:sp macro="" textlink="">
          <xdr:nvSpPr>
            <xdr:cNvPr id="48172" name="Group Box 44" hidden="1">
              <a:extLst>
                <a:ext uri="{63B3BB69-23CF-44E3-9099-C40C66FF867C}">
                  <a14:compatExt spid="_x0000_s48172"/>
                </a:ext>
                <a:ext uri="{FF2B5EF4-FFF2-40B4-BE49-F238E27FC236}">
                  <a16:creationId xmlns:a16="http://schemas.microsoft.com/office/drawing/2014/main" id="{00000000-0008-0000-0A00-00002C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190500</xdr:colOff>
          <xdr:row>28</xdr:row>
          <xdr:rowOff>0</xdr:rowOff>
        </xdr:to>
        <xdr:sp macro="" textlink="">
          <xdr:nvSpPr>
            <xdr:cNvPr id="48173" name="Group Box 45" hidden="1">
              <a:extLst>
                <a:ext uri="{63B3BB69-23CF-44E3-9099-C40C66FF867C}">
                  <a14:compatExt spid="_x0000_s48173"/>
                </a:ext>
                <a:ext uri="{FF2B5EF4-FFF2-40B4-BE49-F238E27FC236}">
                  <a16:creationId xmlns:a16="http://schemas.microsoft.com/office/drawing/2014/main" id="{00000000-0008-0000-0A00-00002D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10</xdr:col>
          <xdr:colOff>400050</xdr:colOff>
          <xdr:row>27</xdr:row>
          <xdr:rowOff>203200</xdr:rowOff>
        </xdr:to>
        <xdr:sp macro="" textlink="">
          <xdr:nvSpPr>
            <xdr:cNvPr id="48174" name="Group Box 46" hidden="1">
              <a:extLst>
                <a:ext uri="{63B3BB69-23CF-44E3-9099-C40C66FF867C}">
                  <a14:compatExt spid="_x0000_s48174"/>
                </a:ext>
                <a:ext uri="{FF2B5EF4-FFF2-40B4-BE49-F238E27FC236}">
                  <a16:creationId xmlns:a16="http://schemas.microsoft.com/office/drawing/2014/main" id="{00000000-0008-0000-0A00-00002E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190500</xdr:colOff>
          <xdr:row>28</xdr:row>
          <xdr:rowOff>0</xdr:rowOff>
        </xdr:to>
        <xdr:sp macro="" textlink="">
          <xdr:nvSpPr>
            <xdr:cNvPr id="48175" name="Group Box 47" hidden="1">
              <a:extLst>
                <a:ext uri="{63B3BB69-23CF-44E3-9099-C40C66FF867C}">
                  <a14:compatExt spid="_x0000_s48175"/>
                </a:ext>
                <a:ext uri="{FF2B5EF4-FFF2-40B4-BE49-F238E27FC236}">
                  <a16:creationId xmlns:a16="http://schemas.microsoft.com/office/drawing/2014/main" id="{00000000-0008-0000-0A00-00002F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400050</xdr:colOff>
          <xdr:row>27</xdr:row>
          <xdr:rowOff>374650</xdr:rowOff>
        </xdr:to>
        <xdr:sp macro="" textlink="">
          <xdr:nvSpPr>
            <xdr:cNvPr id="48176" name="Group Box 48" hidden="1">
              <a:extLst>
                <a:ext uri="{63B3BB69-23CF-44E3-9099-C40C66FF867C}">
                  <a14:compatExt spid="_x0000_s48176"/>
                </a:ext>
                <a:ext uri="{FF2B5EF4-FFF2-40B4-BE49-F238E27FC236}">
                  <a16:creationId xmlns:a16="http://schemas.microsoft.com/office/drawing/2014/main" id="{00000000-0008-0000-0A00-000030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381000</xdr:colOff>
          <xdr:row>27</xdr:row>
          <xdr:rowOff>304800</xdr:rowOff>
        </xdr:to>
        <xdr:sp macro="" textlink="">
          <xdr:nvSpPr>
            <xdr:cNvPr id="48177" name="Group Box 49" hidden="1">
              <a:extLst>
                <a:ext uri="{63B3BB69-23CF-44E3-9099-C40C66FF867C}">
                  <a14:compatExt spid="_x0000_s48177"/>
                </a:ext>
                <a:ext uri="{FF2B5EF4-FFF2-40B4-BE49-F238E27FC236}">
                  <a16:creationId xmlns:a16="http://schemas.microsoft.com/office/drawing/2014/main" id="{00000000-0008-0000-0A00-00003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381000</xdr:colOff>
          <xdr:row>27</xdr:row>
          <xdr:rowOff>304800</xdr:rowOff>
        </xdr:to>
        <xdr:sp macro="" textlink="">
          <xdr:nvSpPr>
            <xdr:cNvPr id="48178" name="Group Box 50" hidden="1">
              <a:extLst>
                <a:ext uri="{63B3BB69-23CF-44E3-9099-C40C66FF867C}">
                  <a14:compatExt spid="_x0000_s48178"/>
                </a:ext>
                <a:ext uri="{FF2B5EF4-FFF2-40B4-BE49-F238E27FC236}">
                  <a16:creationId xmlns:a16="http://schemas.microsoft.com/office/drawing/2014/main" id="{00000000-0008-0000-0A00-000032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190500</xdr:colOff>
          <xdr:row>30</xdr:row>
          <xdr:rowOff>0</xdr:rowOff>
        </xdr:to>
        <xdr:sp macro="" textlink="">
          <xdr:nvSpPr>
            <xdr:cNvPr id="48179" name="Group Box 51" hidden="1">
              <a:extLst>
                <a:ext uri="{63B3BB69-23CF-44E3-9099-C40C66FF867C}">
                  <a14:compatExt spid="_x0000_s48179"/>
                </a:ext>
                <a:ext uri="{FF2B5EF4-FFF2-40B4-BE49-F238E27FC236}">
                  <a16:creationId xmlns:a16="http://schemas.microsoft.com/office/drawing/2014/main" id="{00000000-0008-0000-0A00-000033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190500</xdr:colOff>
          <xdr:row>30</xdr:row>
          <xdr:rowOff>0</xdr:rowOff>
        </xdr:to>
        <xdr:sp macro="" textlink="">
          <xdr:nvSpPr>
            <xdr:cNvPr id="48180" name="Group Box 52" hidden="1">
              <a:extLst>
                <a:ext uri="{63B3BB69-23CF-44E3-9099-C40C66FF867C}">
                  <a14:compatExt spid="_x0000_s48180"/>
                </a:ext>
                <a:ext uri="{FF2B5EF4-FFF2-40B4-BE49-F238E27FC236}">
                  <a16:creationId xmlns:a16="http://schemas.microsoft.com/office/drawing/2014/main" id="{00000000-0008-0000-0A00-000034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190500</xdr:colOff>
          <xdr:row>30</xdr:row>
          <xdr:rowOff>0</xdr:rowOff>
        </xdr:to>
        <xdr:sp macro="" textlink="">
          <xdr:nvSpPr>
            <xdr:cNvPr id="48181" name="Group Box 53" hidden="1">
              <a:extLst>
                <a:ext uri="{63B3BB69-23CF-44E3-9099-C40C66FF867C}">
                  <a14:compatExt spid="_x0000_s48181"/>
                </a:ext>
                <a:ext uri="{FF2B5EF4-FFF2-40B4-BE49-F238E27FC236}">
                  <a16:creationId xmlns:a16="http://schemas.microsoft.com/office/drawing/2014/main" id="{00000000-0008-0000-0A00-000035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400050</xdr:colOff>
          <xdr:row>29</xdr:row>
          <xdr:rowOff>50800</xdr:rowOff>
        </xdr:to>
        <xdr:sp macro="" textlink="">
          <xdr:nvSpPr>
            <xdr:cNvPr id="48182" name="Group Box 54" hidden="1">
              <a:extLst>
                <a:ext uri="{63B3BB69-23CF-44E3-9099-C40C66FF867C}">
                  <a14:compatExt spid="_x0000_s48182"/>
                </a:ext>
                <a:ext uri="{FF2B5EF4-FFF2-40B4-BE49-F238E27FC236}">
                  <a16:creationId xmlns:a16="http://schemas.microsoft.com/office/drawing/2014/main" id="{00000000-0008-0000-0A00-000036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190500</xdr:colOff>
          <xdr:row>30</xdr:row>
          <xdr:rowOff>0</xdr:rowOff>
        </xdr:to>
        <xdr:sp macro="" textlink="">
          <xdr:nvSpPr>
            <xdr:cNvPr id="48183" name="Group Box 55" hidden="1">
              <a:extLst>
                <a:ext uri="{63B3BB69-23CF-44E3-9099-C40C66FF867C}">
                  <a14:compatExt spid="_x0000_s48183"/>
                </a:ext>
                <a:ext uri="{FF2B5EF4-FFF2-40B4-BE49-F238E27FC236}">
                  <a16:creationId xmlns:a16="http://schemas.microsoft.com/office/drawing/2014/main" id="{00000000-0008-0000-0A00-000037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400050</xdr:colOff>
          <xdr:row>29</xdr:row>
          <xdr:rowOff>374650</xdr:rowOff>
        </xdr:to>
        <xdr:sp macro="" textlink="">
          <xdr:nvSpPr>
            <xdr:cNvPr id="48184" name="Group Box 56" hidden="1">
              <a:extLst>
                <a:ext uri="{63B3BB69-23CF-44E3-9099-C40C66FF867C}">
                  <a14:compatExt spid="_x0000_s48184"/>
                </a:ext>
                <a:ext uri="{FF2B5EF4-FFF2-40B4-BE49-F238E27FC236}">
                  <a16:creationId xmlns:a16="http://schemas.microsoft.com/office/drawing/2014/main" id="{00000000-0008-0000-0A00-000038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381000</xdr:colOff>
          <xdr:row>29</xdr:row>
          <xdr:rowOff>304800</xdr:rowOff>
        </xdr:to>
        <xdr:sp macro="" textlink="">
          <xdr:nvSpPr>
            <xdr:cNvPr id="48185" name="Group Box 57" hidden="1">
              <a:extLst>
                <a:ext uri="{63B3BB69-23CF-44E3-9099-C40C66FF867C}">
                  <a14:compatExt spid="_x0000_s48185"/>
                </a:ext>
                <a:ext uri="{FF2B5EF4-FFF2-40B4-BE49-F238E27FC236}">
                  <a16:creationId xmlns:a16="http://schemas.microsoft.com/office/drawing/2014/main" id="{00000000-0008-0000-0A00-000039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381000</xdr:colOff>
          <xdr:row>29</xdr:row>
          <xdr:rowOff>304800</xdr:rowOff>
        </xdr:to>
        <xdr:sp macro="" textlink="">
          <xdr:nvSpPr>
            <xdr:cNvPr id="48186" name="Group Box 58" hidden="1">
              <a:extLst>
                <a:ext uri="{63B3BB69-23CF-44E3-9099-C40C66FF867C}">
                  <a14:compatExt spid="_x0000_s48186"/>
                </a:ext>
                <a:ext uri="{FF2B5EF4-FFF2-40B4-BE49-F238E27FC236}">
                  <a16:creationId xmlns:a16="http://schemas.microsoft.com/office/drawing/2014/main" id="{00000000-0008-0000-0A00-00003A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87" name="Group Box 59" hidden="1">
              <a:extLst>
                <a:ext uri="{63B3BB69-23CF-44E3-9099-C40C66FF867C}">
                  <a14:compatExt spid="_x0000_s48187"/>
                </a:ext>
                <a:ext uri="{FF2B5EF4-FFF2-40B4-BE49-F238E27FC236}">
                  <a16:creationId xmlns:a16="http://schemas.microsoft.com/office/drawing/2014/main" id="{00000000-0008-0000-0A00-00003B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88" name="Group Box 60" hidden="1">
              <a:extLst>
                <a:ext uri="{63B3BB69-23CF-44E3-9099-C40C66FF867C}">
                  <a14:compatExt spid="_x0000_s48188"/>
                </a:ext>
                <a:ext uri="{FF2B5EF4-FFF2-40B4-BE49-F238E27FC236}">
                  <a16:creationId xmlns:a16="http://schemas.microsoft.com/office/drawing/2014/main" id="{00000000-0008-0000-0A00-00003C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89" name="Group Box 61" hidden="1">
              <a:extLst>
                <a:ext uri="{63B3BB69-23CF-44E3-9099-C40C66FF867C}">
                  <a14:compatExt spid="_x0000_s48189"/>
                </a:ext>
                <a:ext uri="{FF2B5EF4-FFF2-40B4-BE49-F238E27FC236}">
                  <a16:creationId xmlns:a16="http://schemas.microsoft.com/office/drawing/2014/main" id="{00000000-0008-0000-0A00-00003D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90" name="Group Box 62" hidden="1">
              <a:extLst>
                <a:ext uri="{63B3BB69-23CF-44E3-9099-C40C66FF867C}">
                  <a14:compatExt spid="_x0000_s48190"/>
                </a:ext>
                <a:ext uri="{FF2B5EF4-FFF2-40B4-BE49-F238E27FC236}">
                  <a16:creationId xmlns:a16="http://schemas.microsoft.com/office/drawing/2014/main" id="{00000000-0008-0000-0A00-00003E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10</xdr:col>
          <xdr:colOff>400050</xdr:colOff>
          <xdr:row>71</xdr:row>
          <xdr:rowOff>57150</xdr:rowOff>
        </xdr:to>
        <xdr:sp macro="" textlink="">
          <xdr:nvSpPr>
            <xdr:cNvPr id="48191" name="Group Box 63" hidden="1">
              <a:extLst>
                <a:ext uri="{63B3BB69-23CF-44E3-9099-C40C66FF867C}">
                  <a14:compatExt spid="_x0000_s48191"/>
                </a:ext>
                <a:ext uri="{FF2B5EF4-FFF2-40B4-BE49-F238E27FC236}">
                  <a16:creationId xmlns:a16="http://schemas.microsoft.com/office/drawing/2014/main" id="{00000000-0008-0000-0A00-00003F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69850</xdr:rowOff>
        </xdr:from>
        <xdr:to>
          <xdr:col>10</xdr:col>
          <xdr:colOff>190500</xdr:colOff>
          <xdr:row>72</xdr:row>
          <xdr:rowOff>0</xdr:rowOff>
        </xdr:to>
        <xdr:sp macro="" textlink="">
          <xdr:nvSpPr>
            <xdr:cNvPr id="48192" name="Group Box 64" hidden="1">
              <a:extLst>
                <a:ext uri="{63B3BB69-23CF-44E3-9099-C40C66FF867C}">
                  <a14:compatExt spid="_x0000_s48192"/>
                </a:ext>
                <a:ext uri="{FF2B5EF4-FFF2-40B4-BE49-F238E27FC236}">
                  <a16:creationId xmlns:a16="http://schemas.microsoft.com/office/drawing/2014/main" id="{00000000-0008-0000-0A00-000040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10</xdr:col>
          <xdr:colOff>400050</xdr:colOff>
          <xdr:row>71</xdr:row>
          <xdr:rowOff>374650</xdr:rowOff>
        </xdr:to>
        <xdr:sp macro="" textlink="">
          <xdr:nvSpPr>
            <xdr:cNvPr id="48193" name="Group Box 65" hidden="1">
              <a:extLst>
                <a:ext uri="{63B3BB69-23CF-44E3-9099-C40C66FF867C}">
                  <a14:compatExt spid="_x0000_s48193"/>
                </a:ext>
                <a:ext uri="{FF2B5EF4-FFF2-40B4-BE49-F238E27FC236}">
                  <a16:creationId xmlns:a16="http://schemas.microsoft.com/office/drawing/2014/main" id="{00000000-0008-0000-0A00-000041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10</xdr:col>
          <xdr:colOff>381000</xdr:colOff>
          <xdr:row>71</xdr:row>
          <xdr:rowOff>304800</xdr:rowOff>
        </xdr:to>
        <xdr:sp macro="" textlink="">
          <xdr:nvSpPr>
            <xdr:cNvPr id="48194" name="Group Box 66" hidden="1">
              <a:extLst>
                <a:ext uri="{63B3BB69-23CF-44E3-9099-C40C66FF867C}">
                  <a14:compatExt spid="_x0000_s48194"/>
                </a:ext>
                <a:ext uri="{FF2B5EF4-FFF2-40B4-BE49-F238E27FC236}">
                  <a16:creationId xmlns:a16="http://schemas.microsoft.com/office/drawing/2014/main" id="{00000000-0008-0000-0A00-000042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10</xdr:col>
          <xdr:colOff>381000</xdr:colOff>
          <xdr:row>71</xdr:row>
          <xdr:rowOff>304800</xdr:rowOff>
        </xdr:to>
        <xdr:sp macro="" textlink="">
          <xdr:nvSpPr>
            <xdr:cNvPr id="48195" name="Group Box 67" hidden="1">
              <a:extLst>
                <a:ext uri="{63B3BB69-23CF-44E3-9099-C40C66FF867C}">
                  <a14:compatExt spid="_x0000_s48195"/>
                </a:ext>
                <a:ext uri="{FF2B5EF4-FFF2-40B4-BE49-F238E27FC236}">
                  <a16:creationId xmlns:a16="http://schemas.microsoft.com/office/drawing/2014/main" id="{00000000-0008-0000-0A00-000043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12700</xdr:rowOff>
        </xdr:from>
        <xdr:to>
          <xdr:col>10</xdr:col>
          <xdr:colOff>412750</xdr:colOff>
          <xdr:row>21</xdr:row>
          <xdr:rowOff>0</xdr:rowOff>
        </xdr:to>
        <xdr:sp macro="" textlink="">
          <xdr:nvSpPr>
            <xdr:cNvPr id="48196" name="Group Box 68" hidden="1">
              <a:extLst>
                <a:ext uri="{63B3BB69-23CF-44E3-9099-C40C66FF867C}">
                  <a14:compatExt spid="_x0000_s48196"/>
                </a:ext>
                <a:ext uri="{FF2B5EF4-FFF2-40B4-BE49-F238E27FC236}">
                  <a16:creationId xmlns:a16="http://schemas.microsoft.com/office/drawing/2014/main" id="{00000000-0008-0000-0A00-000044B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xdr:row>
          <xdr:rowOff>203200</xdr:rowOff>
        </xdr:from>
        <xdr:to>
          <xdr:col>7</xdr:col>
          <xdr:colOff>0</xdr:colOff>
          <xdr:row>17</xdr:row>
          <xdr:rowOff>425450</xdr:rowOff>
        </xdr:to>
        <xdr:grpSp>
          <xdr:nvGrpSpPr>
            <xdr:cNvPr id="2" name="Gruppieren 1">
              <a:extLst>
                <a:ext uri="{FF2B5EF4-FFF2-40B4-BE49-F238E27FC236}">
                  <a16:creationId xmlns:a16="http://schemas.microsoft.com/office/drawing/2014/main" id="{0BF90540-4E84-439A-BB38-3D37ECCEDA5C}"/>
                </a:ext>
              </a:extLst>
            </xdr:cNvPr>
            <xdr:cNvGrpSpPr>
              <a:grpSpLocks/>
            </xdr:cNvGrpSpPr>
          </xdr:nvGrpSpPr>
          <xdr:grpSpPr bwMode="auto">
            <a:xfrm>
              <a:off x="6915150" y="2800350"/>
              <a:ext cx="0" cy="222250"/>
              <a:chOff x="0" y="16629"/>
              <a:chExt cx="6915150" cy="3006979"/>
            </a:xfrm>
          </xdr:grpSpPr>
          <xdr:sp macro="" textlink="">
            <xdr:nvSpPr>
              <xdr:cNvPr id="48197" name="Option Button 69" hidden="1">
                <a:extLst>
                  <a:ext uri="{63B3BB69-23CF-44E3-9099-C40C66FF867C}">
                    <a14:compatExt spid="_x0000_s48197"/>
                  </a:ext>
                  <a:ext uri="{FF2B5EF4-FFF2-40B4-BE49-F238E27FC236}">
                    <a16:creationId xmlns:a16="http://schemas.microsoft.com/office/drawing/2014/main" id="{00000000-0008-0000-0A00-000045BC0000}"/>
                  </a:ext>
                </a:extLst>
              </xdr:cNvPr>
              <xdr:cNvSpPr/>
            </xdr:nvSpPr>
            <xdr:spPr bwMode="auto">
              <a:xfrm>
                <a:off x="6915150" y="3021430"/>
                <a:ext cx="0" cy="21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8198" name="Option Button 70" hidden="1">
                <a:extLst>
                  <a:ext uri="{63B3BB69-23CF-44E3-9099-C40C66FF867C}">
                    <a14:compatExt spid="_x0000_s48198"/>
                  </a:ext>
                  <a:ext uri="{FF2B5EF4-FFF2-40B4-BE49-F238E27FC236}">
                    <a16:creationId xmlns:a16="http://schemas.microsoft.com/office/drawing/2014/main" id="{00000000-0008-0000-0A00-000046BC0000}"/>
                  </a:ext>
                </a:extLst>
              </xdr:cNvPr>
              <xdr:cNvSpPr/>
            </xdr:nvSpPr>
            <xdr:spPr bwMode="auto">
              <a:xfrm>
                <a:off x="6915150" y="3021430"/>
                <a:ext cx="0" cy="21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48199" name="Option Button 71" hidden="1">
                <a:extLst>
                  <a:ext uri="{63B3BB69-23CF-44E3-9099-C40C66FF867C}">
                    <a14:compatExt spid="_x0000_s48199"/>
                  </a:ext>
                  <a:ext uri="{FF2B5EF4-FFF2-40B4-BE49-F238E27FC236}">
                    <a16:creationId xmlns:a16="http://schemas.microsoft.com/office/drawing/2014/main" id="{00000000-0008-0000-0A00-000047BC0000}"/>
                  </a:ext>
                </a:extLst>
              </xdr:cNvPr>
              <xdr:cNvSpPr/>
            </xdr:nvSpPr>
            <xdr:spPr bwMode="auto">
              <a:xfrm>
                <a:off x="0" y="16629"/>
                <a:ext cx="0" cy="21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2.bin"/><Relationship Id="rId1" Type="http://schemas.openxmlformats.org/officeDocument/2006/relationships/hyperlink" Target="https://www.wibank.de/resource/blob/wibank/465030/cc8f11d09da842fa14102e6177d028cf/wibank-datenschutzhinweise-fur-kunden-data.pdf" TargetMode="Externa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3" Type="http://schemas.openxmlformats.org/officeDocument/2006/relationships/vmlDrawing" Target="../drawings/vmlDrawing4.vml"/><Relationship Id="rId21" Type="http://schemas.openxmlformats.org/officeDocument/2006/relationships/ctrlProp" Target="../ctrlProps/ctrlProp21.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 Type="http://schemas.openxmlformats.org/officeDocument/2006/relationships/drawing" Target="../drawings/drawing4.xml"/><Relationship Id="rId16" Type="http://schemas.openxmlformats.org/officeDocument/2006/relationships/ctrlProp" Target="../ctrlProps/ctrlProp16.xml"/><Relationship Id="rId20" Type="http://schemas.openxmlformats.org/officeDocument/2006/relationships/ctrlProp" Target="../ctrlProps/ctrlProp20.xml"/><Relationship Id="rId1" Type="http://schemas.openxmlformats.org/officeDocument/2006/relationships/printerSettings" Target="../printerSettings/printerSettings13.bin"/><Relationship Id="rId6" Type="http://schemas.openxmlformats.org/officeDocument/2006/relationships/ctrlProp" Target="../ctrlProps/ctrlProp6.xml"/><Relationship Id="rId11" Type="http://schemas.openxmlformats.org/officeDocument/2006/relationships/ctrlProp" Target="../ctrlProps/ctrlProp11.xml"/><Relationship Id="rId5" Type="http://schemas.openxmlformats.org/officeDocument/2006/relationships/ctrlProp" Target="../ctrlProps/ctrlProp5.xml"/><Relationship Id="rId15" Type="http://schemas.openxmlformats.org/officeDocument/2006/relationships/ctrlProp" Target="../ctrlProps/ctrlProp15.xml"/><Relationship Id="rId10" Type="http://schemas.openxmlformats.org/officeDocument/2006/relationships/ctrlProp" Target="../ctrlProps/ctrlProp10.xml"/><Relationship Id="rId19" Type="http://schemas.openxmlformats.org/officeDocument/2006/relationships/ctrlProp" Target="../ctrlProps/ctrlProp19.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trlProp" Target="../ctrlProps/ctrlProp22.xml"/></Relationships>
</file>

<file path=xl/worksheets/_rels/sheet11.xml.rels><?xml version="1.0" encoding="UTF-8" standalone="yes"?>
<Relationships xmlns="http://schemas.openxmlformats.org/package/2006/relationships"><Relationship Id="rId26" Type="http://schemas.openxmlformats.org/officeDocument/2006/relationships/ctrlProp" Target="../ctrlProps/ctrlProp44.xml"/><Relationship Id="rId21" Type="http://schemas.openxmlformats.org/officeDocument/2006/relationships/ctrlProp" Target="../ctrlProps/ctrlProp39.xml"/><Relationship Id="rId42" Type="http://schemas.openxmlformats.org/officeDocument/2006/relationships/ctrlProp" Target="../ctrlProps/ctrlProp60.xml"/><Relationship Id="rId47" Type="http://schemas.openxmlformats.org/officeDocument/2006/relationships/ctrlProp" Target="../ctrlProps/ctrlProp65.xml"/><Relationship Id="rId63" Type="http://schemas.openxmlformats.org/officeDocument/2006/relationships/ctrlProp" Target="../ctrlProps/ctrlProp81.xml"/><Relationship Id="rId68" Type="http://schemas.openxmlformats.org/officeDocument/2006/relationships/ctrlProp" Target="../ctrlProps/ctrlProp86.xml"/><Relationship Id="rId2" Type="http://schemas.openxmlformats.org/officeDocument/2006/relationships/printerSettings" Target="../printerSettings/printerSettings15.bin"/><Relationship Id="rId16" Type="http://schemas.openxmlformats.org/officeDocument/2006/relationships/ctrlProp" Target="../ctrlProps/ctrlProp34.xml"/><Relationship Id="rId29" Type="http://schemas.openxmlformats.org/officeDocument/2006/relationships/ctrlProp" Target="../ctrlProps/ctrlProp47.xml"/><Relationship Id="rId11" Type="http://schemas.openxmlformats.org/officeDocument/2006/relationships/ctrlProp" Target="../ctrlProps/ctrlProp29.xml"/><Relationship Id="rId24" Type="http://schemas.openxmlformats.org/officeDocument/2006/relationships/ctrlProp" Target="../ctrlProps/ctrlProp42.xml"/><Relationship Id="rId32" Type="http://schemas.openxmlformats.org/officeDocument/2006/relationships/ctrlProp" Target="../ctrlProps/ctrlProp50.xml"/><Relationship Id="rId37" Type="http://schemas.openxmlformats.org/officeDocument/2006/relationships/ctrlProp" Target="../ctrlProps/ctrlProp55.xml"/><Relationship Id="rId40" Type="http://schemas.openxmlformats.org/officeDocument/2006/relationships/ctrlProp" Target="../ctrlProps/ctrlProp58.xml"/><Relationship Id="rId45" Type="http://schemas.openxmlformats.org/officeDocument/2006/relationships/ctrlProp" Target="../ctrlProps/ctrlProp63.xml"/><Relationship Id="rId53" Type="http://schemas.openxmlformats.org/officeDocument/2006/relationships/ctrlProp" Target="../ctrlProps/ctrlProp71.xml"/><Relationship Id="rId58" Type="http://schemas.openxmlformats.org/officeDocument/2006/relationships/ctrlProp" Target="../ctrlProps/ctrlProp76.xml"/><Relationship Id="rId66" Type="http://schemas.openxmlformats.org/officeDocument/2006/relationships/ctrlProp" Target="../ctrlProps/ctrlProp84.xml"/><Relationship Id="rId74" Type="http://schemas.openxmlformats.org/officeDocument/2006/relationships/ctrlProp" Target="../ctrlProps/ctrlProp92.xml"/><Relationship Id="rId5" Type="http://schemas.openxmlformats.org/officeDocument/2006/relationships/ctrlProp" Target="../ctrlProps/ctrlProp23.xml"/><Relationship Id="rId61" Type="http://schemas.openxmlformats.org/officeDocument/2006/relationships/ctrlProp" Target="../ctrlProps/ctrlProp79.xml"/><Relationship Id="rId19" Type="http://schemas.openxmlformats.org/officeDocument/2006/relationships/ctrlProp" Target="../ctrlProps/ctrlProp3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 Id="rId30" Type="http://schemas.openxmlformats.org/officeDocument/2006/relationships/ctrlProp" Target="../ctrlProps/ctrlProp48.xml"/><Relationship Id="rId35" Type="http://schemas.openxmlformats.org/officeDocument/2006/relationships/ctrlProp" Target="../ctrlProps/ctrlProp53.xml"/><Relationship Id="rId43" Type="http://schemas.openxmlformats.org/officeDocument/2006/relationships/ctrlProp" Target="../ctrlProps/ctrlProp61.xml"/><Relationship Id="rId48" Type="http://schemas.openxmlformats.org/officeDocument/2006/relationships/ctrlProp" Target="../ctrlProps/ctrlProp66.xml"/><Relationship Id="rId56" Type="http://schemas.openxmlformats.org/officeDocument/2006/relationships/ctrlProp" Target="../ctrlProps/ctrlProp74.xml"/><Relationship Id="rId64" Type="http://schemas.openxmlformats.org/officeDocument/2006/relationships/ctrlProp" Target="../ctrlProps/ctrlProp82.xml"/><Relationship Id="rId69" Type="http://schemas.openxmlformats.org/officeDocument/2006/relationships/ctrlProp" Target="../ctrlProps/ctrlProp87.xml"/><Relationship Id="rId8" Type="http://schemas.openxmlformats.org/officeDocument/2006/relationships/ctrlProp" Target="../ctrlProps/ctrlProp26.xml"/><Relationship Id="rId51" Type="http://schemas.openxmlformats.org/officeDocument/2006/relationships/ctrlProp" Target="../ctrlProps/ctrlProp69.xml"/><Relationship Id="rId72" Type="http://schemas.openxmlformats.org/officeDocument/2006/relationships/ctrlProp" Target="../ctrlProps/ctrlProp90.xml"/><Relationship Id="rId3" Type="http://schemas.openxmlformats.org/officeDocument/2006/relationships/drawing" Target="../drawings/drawing6.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33" Type="http://schemas.openxmlformats.org/officeDocument/2006/relationships/ctrlProp" Target="../ctrlProps/ctrlProp51.xml"/><Relationship Id="rId38" Type="http://schemas.openxmlformats.org/officeDocument/2006/relationships/ctrlProp" Target="../ctrlProps/ctrlProp56.xml"/><Relationship Id="rId46" Type="http://schemas.openxmlformats.org/officeDocument/2006/relationships/ctrlProp" Target="../ctrlProps/ctrlProp64.xml"/><Relationship Id="rId59" Type="http://schemas.openxmlformats.org/officeDocument/2006/relationships/ctrlProp" Target="../ctrlProps/ctrlProp77.xml"/><Relationship Id="rId67" Type="http://schemas.openxmlformats.org/officeDocument/2006/relationships/ctrlProp" Target="../ctrlProps/ctrlProp85.xml"/><Relationship Id="rId20" Type="http://schemas.openxmlformats.org/officeDocument/2006/relationships/ctrlProp" Target="../ctrlProps/ctrlProp38.xml"/><Relationship Id="rId41" Type="http://schemas.openxmlformats.org/officeDocument/2006/relationships/ctrlProp" Target="../ctrlProps/ctrlProp59.xml"/><Relationship Id="rId54" Type="http://schemas.openxmlformats.org/officeDocument/2006/relationships/ctrlProp" Target="../ctrlProps/ctrlProp72.xml"/><Relationship Id="rId62" Type="http://schemas.openxmlformats.org/officeDocument/2006/relationships/ctrlProp" Target="../ctrlProps/ctrlProp80.xml"/><Relationship Id="rId70" Type="http://schemas.openxmlformats.org/officeDocument/2006/relationships/ctrlProp" Target="../ctrlProps/ctrlProp88.xml"/><Relationship Id="rId75" Type="http://schemas.openxmlformats.org/officeDocument/2006/relationships/ctrlProp" Target="../ctrlProps/ctrlProp93.xml"/><Relationship Id="rId1" Type="http://schemas.openxmlformats.org/officeDocument/2006/relationships/hyperlink" Target="https://www.wibank.de/resource/blob/wibank/691896/2176661fe079c4a8f193b18c4c71f1b4/hinweise-berechnung-wohnflaeche-data.pdf" TargetMode="External"/><Relationship Id="rId6" Type="http://schemas.openxmlformats.org/officeDocument/2006/relationships/ctrlProp" Target="../ctrlProps/ctrlProp24.xm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36" Type="http://schemas.openxmlformats.org/officeDocument/2006/relationships/ctrlProp" Target="../ctrlProps/ctrlProp54.xml"/><Relationship Id="rId49" Type="http://schemas.openxmlformats.org/officeDocument/2006/relationships/ctrlProp" Target="../ctrlProps/ctrlProp67.xml"/><Relationship Id="rId57" Type="http://schemas.openxmlformats.org/officeDocument/2006/relationships/ctrlProp" Target="../ctrlProps/ctrlProp75.xml"/><Relationship Id="rId10" Type="http://schemas.openxmlformats.org/officeDocument/2006/relationships/ctrlProp" Target="../ctrlProps/ctrlProp28.xml"/><Relationship Id="rId31" Type="http://schemas.openxmlformats.org/officeDocument/2006/relationships/ctrlProp" Target="../ctrlProps/ctrlProp49.xml"/><Relationship Id="rId44" Type="http://schemas.openxmlformats.org/officeDocument/2006/relationships/ctrlProp" Target="../ctrlProps/ctrlProp62.xml"/><Relationship Id="rId52" Type="http://schemas.openxmlformats.org/officeDocument/2006/relationships/ctrlProp" Target="../ctrlProps/ctrlProp70.xml"/><Relationship Id="rId60" Type="http://schemas.openxmlformats.org/officeDocument/2006/relationships/ctrlProp" Target="../ctrlProps/ctrlProp78.xml"/><Relationship Id="rId65" Type="http://schemas.openxmlformats.org/officeDocument/2006/relationships/ctrlProp" Target="../ctrlProps/ctrlProp83.xml"/><Relationship Id="rId73" Type="http://schemas.openxmlformats.org/officeDocument/2006/relationships/ctrlProp" Target="../ctrlProps/ctrlProp91.xml"/><Relationship Id="rId4" Type="http://schemas.openxmlformats.org/officeDocument/2006/relationships/vmlDrawing" Target="../drawings/vmlDrawing6.vml"/><Relationship Id="rId9" Type="http://schemas.openxmlformats.org/officeDocument/2006/relationships/ctrlProp" Target="../ctrlProps/ctrlProp27.xml"/><Relationship Id="rId13" Type="http://schemas.openxmlformats.org/officeDocument/2006/relationships/ctrlProp" Target="../ctrlProps/ctrlProp31.xml"/><Relationship Id="rId18" Type="http://schemas.openxmlformats.org/officeDocument/2006/relationships/ctrlProp" Target="../ctrlProps/ctrlProp36.xml"/><Relationship Id="rId39" Type="http://schemas.openxmlformats.org/officeDocument/2006/relationships/ctrlProp" Target="../ctrlProps/ctrlProp57.xml"/><Relationship Id="rId34" Type="http://schemas.openxmlformats.org/officeDocument/2006/relationships/ctrlProp" Target="../ctrlProps/ctrlProp52.xml"/><Relationship Id="rId50" Type="http://schemas.openxmlformats.org/officeDocument/2006/relationships/ctrlProp" Target="../ctrlProps/ctrlProp68.xml"/><Relationship Id="rId55" Type="http://schemas.openxmlformats.org/officeDocument/2006/relationships/ctrlProp" Target="../ctrlProps/ctrlProp73.xml"/><Relationship Id="rId7" Type="http://schemas.openxmlformats.org/officeDocument/2006/relationships/ctrlProp" Target="../ctrlProps/ctrlProp25.xml"/><Relationship Id="rId71" Type="http://schemas.openxmlformats.org/officeDocument/2006/relationships/ctrlProp" Target="../ctrlProps/ctrlProp8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pageSetUpPr fitToPage="1"/>
  </sheetPr>
  <dimension ref="A1:BM72"/>
  <sheetViews>
    <sheetView showGridLines="0" tabSelected="1" workbookViewId="0">
      <selection activeCell="D53" sqref="D53"/>
    </sheetView>
  </sheetViews>
  <sheetFormatPr baseColWidth="10" defaultColWidth="11.54296875" defaultRowHeight="10.5" customHeight="1"/>
  <cols>
    <col min="1" max="1" width="1.26953125" style="1" customWidth="1"/>
    <col min="2" max="2" width="2.7265625" style="1" customWidth="1"/>
    <col min="3" max="7" width="2.54296875" style="1" customWidth="1"/>
    <col min="8" max="8" width="3" style="1" bestFit="1" customWidth="1"/>
    <col min="9" max="17" width="2.54296875" style="1" customWidth="1"/>
    <col min="18" max="18" width="3.26953125" style="1" customWidth="1"/>
    <col min="19" max="25" width="2.54296875" style="1" customWidth="1"/>
    <col min="26" max="26" width="2.26953125" style="1" customWidth="1"/>
    <col min="27" max="27" width="2.54296875" style="1" customWidth="1"/>
    <col min="28" max="28" width="2.453125" style="1" customWidth="1"/>
    <col min="29" max="30" width="2.54296875" style="1" customWidth="1"/>
    <col min="31" max="31" width="3.81640625" style="1" customWidth="1"/>
    <col min="32" max="32" width="6.453125" style="1" customWidth="1"/>
    <col min="33" max="33" width="1" style="1" customWidth="1"/>
    <col min="34" max="34" width="2.26953125" style="1" customWidth="1"/>
    <col min="35" max="35" width="2.1796875" style="1" customWidth="1"/>
    <col min="36" max="37" width="1.7265625" style="1" customWidth="1"/>
    <col min="38" max="38" width="0.81640625" style="1" customWidth="1"/>
    <col min="39" max="39" width="8.54296875" style="1" hidden="1" customWidth="1"/>
    <col min="40" max="40" width="12.1796875" style="1" hidden="1" customWidth="1"/>
    <col min="41" max="41" width="9.81640625" style="1" hidden="1" customWidth="1"/>
    <col min="42" max="42" width="8.453125" style="1" hidden="1" customWidth="1"/>
    <col min="43" max="43" width="7.7265625" style="1" hidden="1" customWidth="1"/>
    <col min="44" max="44" width="8.453125" style="1" hidden="1" customWidth="1"/>
    <col min="45" max="45" width="5.26953125" style="1" hidden="1" customWidth="1"/>
    <col min="46" max="46" width="4.7265625" style="1" hidden="1" customWidth="1"/>
    <col min="47" max="47" width="5.26953125" style="1" hidden="1" customWidth="1"/>
    <col min="48" max="48" width="4.1796875" style="1" hidden="1" customWidth="1"/>
    <col min="49" max="49" width="3.81640625" style="1" hidden="1" customWidth="1"/>
    <col min="50" max="50" width="5" style="1" hidden="1" customWidth="1"/>
    <col min="51" max="51" width="6" style="1" hidden="1" customWidth="1"/>
    <col min="52" max="52" width="4.54296875" style="1" hidden="1" customWidth="1"/>
    <col min="53" max="58" width="11.54296875" style="71" customWidth="1"/>
    <col min="59" max="59" width="13.1796875" style="71" customWidth="1"/>
    <col min="60" max="63" width="11.54296875" style="71" customWidth="1"/>
    <col min="64" max="65" width="11.54296875" style="71"/>
    <col min="66" max="16384" width="11.54296875" style="1"/>
  </cols>
  <sheetData>
    <row r="1" spans="1:60" ht="6"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71"/>
    </row>
    <row r="2" spans="1:60" ht="21.65" customHeight="1">
      <c r="A2" s="5"/>
      <c r="B2" s="5"/>
      <c r="C2" s="5"/>
      <c r="D2" s="5"/>
      <c r="E2" s="9"/>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71"/>
      <c r="BA2" s="746" t="s">
        <v>678</v>
      </c>
      <c r="BB2" s="746"/>
      <c r="BC2" s="746"/>
      <c r="BD2" s="746"/>
      <c r="BE2" s="746"/>
      <c r="BF2" s="746"/>
      <c r="BG2" s="746"/>
      <c r="BH2" s="629"/>
    </row>
    <row r="3" spans="1:60" ht="17.25" customHeight="1">
      <c r="A3" s="9"/>
      <c r="B3" s="181"/>
      <c r="C3" s="9"/>
      <c r="D3" s="90" t="s">
        <v>167</v>
      </c>
      <c r="E3" s="9"/>
      <c r="F3" s="9"/>
      <c r="G3" s="9"/>
      <c r="H3" s="9"/>
      <c r="I3" s="9"/>
      <c r="J3" s="9"/>
      <c r="K3" s="9"/>
      <c r="L3" s="9"/>
      <c r="M3" s="5"/>
      <c r="N3" s="5"/>
      <c r="O3" s="5"/>
      <c r="P3" s="5"/>
      <c r="Q3" s="5"/>
      <c r="R3" s="5"/>
      <c r="S3" s="5"/>
      <c r="T3" s="5"/>
      <c r="U3" s="5"/>
      <c r="V3" s="5"/>
      <c r="W3" s="5"/>
      <c r="X3" s="5"/>
      <c r="Y3" s="5"/>
      <c r="Z3" s="5"/>
      <c r="AA3" s="5"/>
      <c r="AB3" s="5"/>
      <c r="AC3" s="5"/>
      <c r="AD3" s="5"/>
      <c r="AE3" s="5"/>
      <c r="AF3" s="5"/>
      <c r="AG3" s="5"/>
      <c r="AH3" s="5"/>
      <c r="AI3" s="5"/>
      <c r="AJ3" s="5"/>
      <c r="AL3" s="71"/>
      <c r="BA3" s="746"/>
      <c r="BB3" s="746"/>
      <c r="BC3" s="746"/>
      <c r="BD3" s="746"/>
      <c r="BE3" s="746"/>
      <c r="BF3" s="746"/>
      <c r="BG3" s="746"/>
      <c r="BH3" s="629"/>
    </row>
    <row r="4" spans="1:60" ht="17.25" customHeight="1">
      <c r="A4" s="9"/>
      <c r="B4" s="181"/>
      <c r="C4" s="9"/>
      <c r="D4" s="92" t="s">
        <v>571</v>
      </c>
      <c r="E4" s="9"/>
      <c r="F4" s="9"/>
      <c r="G4" s="9"/>
      <c r="H4" s="9"/>
      <c r="I4" s="9"/>
      <c r="J4" s="9"/>
      <c r="K4" s="9"/>
      <c r="L4" s="9"/>
      <c r="M4" s="5"/>
      <c r="N4" s="5"/>
      <c r="O4" s="5"/>
      <c r="P4" s="5"/>
      <c r="Q4" s="5"/>
      <c r="R4" s="5"/>
      <c r="S4" s="5"/>
      <c r="T4" s="5"/>
      <c r="U4" s="5"/>
      <c r="V4" s="5"/>
      <c r="W4" s="5"/>
      <c r="X4" s="5"/>
      <c r="Y4" s="5"/>
      <c r="Z4" s="5"/>
      <c r="AA4" s="5"/>
      <c r="AB4" s="5"/>
      <c r="AC4" s="5"/>
      <c r="AD4" s="5"/>
      <c r="AE4" s="5"/>
      <c r="AF4" s="5"/>
      <c r="AG4" s="5"/>
      <c r="AH4" s="5"/>
      <c r="AI4" s="5"/>
      <c r="AJ4" s="5"/>
      <c r="AK4" s="71"/>
      <c r="AL4" s="71"/>
      <c r="BA4" s="746"/>
      <c r="BB4" s="746"/>
      <c r="BC4" s="746"/>
      <c r="BD4" s="746"/>
      <c r="BE4" s="746"/>
      <c r="BF4" s="746"/>
      <c r="BG4" s="746"/>
      <c r="BH4" s="629"/>
    </row>
    <row r="5" spans="1:60" ht="18" customHeight="1">
      <c r="A5" s="9"/>
      <c r="C5" s="9"/>
      <c r="D5" s="251" t="s">
        <v>572</v>
      </c>
      <c r="E5" s="9"/>
      <c r="F5" s="9"/>
      <c r="G5" s="9"/>
      <c r="H5" s="9"/>
      <c r="I5" s="9"/>
      <c r="J5" s="9"/>
      <c r="K5" s="9"/>
      <c r="L5" s="9"/>
      <c r="M5" s="5"/>
      <c r="N5" s="5"/>
      <c r="O5" s="5"/>
      <c r="P5" s="5"/>
      <c r="Q5" s="5"/>
      <c r="R5" s="5"/>
      <c r="S5" s="5"/>
      <c r="T5" s="5"/>
      <c r="U5" s="5"/>
      <c r="V5" s="5"/>
      <c r="W5" s="5"/>
      <c r="X5" s="5"/>
      <c r="Y5" s="5"/>
      <c r="Z5" s="5"/>
      <c r="AA5" s="5"/>
      <c r="AB5" s="5"/>
      <c r="AC5" s="5"/>
      <c r="AD5" s="5"/>
      <c r="AE5" s="5"/>
      <c r="AF5" s="5"/>
      <c r="AG5" s="5"/>
      <c r="AH5" s="5"/>
      <c r="AI5" s="5"/>
      <c r="AJ5" s="5"/>
      <c r="AL5" s="71"/>
      <c r="BA5" s="746"/>
      <c r="BB5" s="746"/>
      <c r="BC5" s="746"/>
      <c r="BD5" s="746"/>
      <c r="BE5" s="746"/>
      <c r="BF5" s="746"/>
      <c r="BG5" s="746"/>
      <c r="BH5" s="629"/>
    </row>
    <row r="6" spans="1:60" ht="15" customHeight="1">
      <c r="A6" s="9"/>
      <c r="B6" s="181"/>
      <c r="C6" s="9"/>
      <c r="D6" s="391" t="s">
        <v>570</v>
      </c>
      <c r="E6" s="9"/>
      <c r="F6" s="9"/>
      <c r="G6" s="9"/>
      <c r="H6" s="9"/>
      <c r="I6" s="9"/>
      <c r="J6" s="9"/>
      <c r="K6" s="9"/>
      <c r="L6" s="9"/>
      <c r="M6" s="5"/>
      <c r="N6" s="5"/>
      <c r="O6" s="5"/>
      <c r="P6" s="5"/>
      <c r="Q6" s="5"/>
      <c r="R6" s="5"/>
      <c r="S6" s="5"/>
      <c r="T6" s="5"/>
      <c r="U6" s="5"/>
      <c r="V6" s="5"/>
      <c r="W6" s="5"/>
      <c r="X6" s="5"/>
      <c r="Y6" s="5"/>
      <c r="Z6" s="5"/>
      <c r="AA6" s="5"/>
      <c r="AB6" s="5"/>
      <c r="AC6" s="5"/>
      <c r="AD6" s="5"/>
      <c r="AE6" s="5"/>
      <c r="AF6" s="5"/>
      <c r="AG6" s="5"/>
      <c r="AH6" s="5"/>
      <c r="AI6" s="5"/>
      <c r="AJ6" s="5"/>
      <c r="AK6" s="71"/>
      <c r="AL6" s="71"/>
      <c r="BA6" s="746"/>
      <c r="BB6" s="746"/>
      <c r="BC6" s="746"/>
      <c r="BD6" s="746"/>
      <c r="BE6" s="746"/>
      <c r="BF6" s="746"/>
      <c r="BG6" s="746"/>
      <c r="BH6" s="629"/>
    </row>
    <row r="7" spans="1:60" ht="9.75" customHeight="1">
      <c r="A7" s="9"/>
      <c r="B7" s="181"/>
      <c r="C7" s="9"/>
      <c r="D7" s="69" t="s">
        <v>120</v>
      </c>
      <c r="E7" s="9"/>
      <c r="F7" s="9"/>
      <c r="G7" s="9"/>
      <c r="H7" s="9"/>
      <c r="I7" s="9"/>
      <c r="J7" s="9"/>
      <c r="K7" s="9"/>
      <c r="L7" s="9"/>
      <c r="M7" s="5"/>
      <c r="N7" s="71"/>
      <c r="O7" s="71"/>
      <c r="P7" s="71"/>
      <c r="Q7" s="71"/>
      <c r="R7" s="71"/>
      <c r="S7" s="71"/>
      <c r="T7" s="71"/>
      <c r="U7" s="71"/>
      <c r="V7" s="71"/>
      <c r="W7" s="66"/>
      <c r="Y7" s="5"/>
      <c r="Z7" s="5"/>
      <c r="AA7" s="5"/>
      <c r="AB7" s="5"/>
      <c r="AC7" s="5"/>
      <c r="AD7" s="5"/>
      <c r="AE7" s="5"/>
      <c r="AF7" s="5"/>
      <c r="AG7" s="5"/>
      <c r="AH7" s="5"/>
      <c r="AI7" s="5"/>
      <c r="AJ7" s="5"/>
      <c r="AK7" s="71"/>
      <c r="AL7" s="71"/>
      <c r="AR7" s="134">
        <v>4</v>
      </c>
      <c r="AS7" s="134">
        <v>4</v>
      </c>
      <c r="BA7" s="746"/>
      <c r="BB7" s="746"/>
      <c r="BC7" s="746"/>
      <c r="BD7" s="746"/>
      <c r="BE7" s="746"/>
      <c r="BF7" s="746"/>
      <c r="BG7" s="746"/>
      <c r="BH7" s="629"/>
    </row>
    <row r="8" spans="1:60" ht="14.15" customHeight="1">
      <c r="A8" s="9"/>
      <c r="B8" s="12"/>
      <c r="C8" s="12"/>
      <c r="D8" s="729"/>
      <c r="E8" s="730"/>
      <c r="F8" s="730"/>
      <c r="G8" s="730"/>
      <c r="H8" s="730"/>
      <c r="I8" s="730"/>
      <c r="J8" s="730"/>
      <c r="K8" s="730"/>
      <c r="L8" s="730"/>
      <c r="M8" s="730"/>
      <c r="N8" s="730"/>
      <c r="O8" s="730"/>
      <c r="P8" s="730"/>
      <c r="Q8" s="730"/>
      <c r="R8" s="730"/>
      <c r="S8" s="731"/>
      <c r="T8" s="71"/>
      <c r="U8" s="71"/>
      <c r="V8" s="71"/>
      <c r="W8" s="71"/>
      <c r="X8" s="71"/>
      <c r="Y8" s="71"/>
      <c r="Z8" s="71"/>
      <c r="AA8" s="71"/>
      <c r="AB8" s="71"/>
      <c r="AC8" s="71"/>
      <c r="AD8" s="71"/>
      <c r="AE8" s="71"/>
      <c r="AF8" s="71"/>
      <c r="AG8" s="5"/>
      <c r="AH8" s="5"/>
      <c r="AI8" s="5"/>
      <c r="AJ8" s="5"/>
      <c r="AK8" s="71"/>
      <c r="AL8" s="71"/>
      <c r="AO8" s="134"/>
      <c r="AP8" s="134"/>
      <c r="AR8" s="1" t="s">
        <v>403</v>
      </c>
      <c r="BA8" s="746"/>
      <c r="BB8" s="746"/>
      <c r="BC8" s="746"/>
      <c r="BD8" s="746"/>
      <c r="BE8" s="746"/>
      <c r="BF8" s="746"/>
      <c r="BG8" s="746"/>
      <c r="BH8" s="629"/>
    </row>
    <row r="9" spans="1:60" ht="12" customHeight="1">
      <c r="A9" s="9"/>
      <c r="B9" s="9"/>
      <c r="C9" s="9"/>
      <c r="D9" s="732"/>
      <c r="E9" s="733"/>
      <c r="F9" s="733"/>
      <c r="G9" s="733"/>
      <c r="H9" s="733"/>
      <c r="I9" s="733"/>
      <c r="J9" s="733"/>
      <c r="K9" s="733"/>
      <c r="L9" s="733"/>
      <c r="M9" s="733"/>
      <c r="N9" s="733"/>
      <c r="O9" s="733"/>
      <c r="P9" s="733"/>
      <c r="Q9" s="733"/>
      <c r="R9" s="733"/>
      <c r="S9" s="734"/>
      <c r="T9" s="71"/>
      <c r="U9" s="71"/>
      <c r="V9" s="71"/>
      <c r="W9" s="71"/>
      <c r="X9" s="71"/>
      <c r="Y9" s="71"/>
      <c r="Z9" s="71"/>
      <c r="AA9" s="71"/>
      <c r="AB9" s="71"/>
      <c r="AC9" s="71"/>
      <c r="AD9" s="71"/>
      <c r="AE9" s="71"/>
      <c r="AF9" s="71"/>
      <c r="AG9" s="5"/>
      <c r="AH9" s="5"/>
      <c r="AI9" s="5"/>
      <c r="AJ9" s="5"/>
      <c r="AK9" s="71"/>
      <c r="AL9" s="71"/>
      <c r="AO9" s="135" t="s">
        <v>221</v>
      </c>
      <c r="AP9" s="136" t="b">
        <v>0</v>
      </c>
      <c r="AQ9" s="136"/>
      <c r="AR9" s="134" t="s">
        <v>175</v>
      </c>
      <c r="AS9" s="134"/>
      <c r="BA9" s="746"/>
      <c r="BB9" s="746"/>
      <c r="BC9" s="746"/>
      <c r="BD9" s="746"/>
      <c r="BE9" s="746"/>
      <c r="BF9" s="746"/>
      <c r="BG9" s="746"/>
      <c r="BH9" s="629"/>
    </row>
    <row r="10" spans="1:60" ht="11.5" customHeight="1">
      <c r="A10" s="9"/>
      <c r="B10" s="9"/>
      <c r="C10" s="9"/>
      <c r="D10" s="9"/>
      <c r="E10" s="9"/>
      <c r="F10" s="9"/>
      <c r="G10" s="9"/>
      <c r="H10" s="9"/>
      <c r="I10" s="9"/>
      <c r="J10" s="9"/>
      <c r="K10" s="9"/>
      <c r="L10" s="9"/>
      <c r="M10" s="9"/>
      <c r="N10" s="5"/>
      <c r="O10" s="5"/>
      <c r="P10" s="5"/>
      <c r="Q10" s="5"/>
      <c r="R10" s="5"/>
      <c r="S10" s="5"/>
      <c r="T10" s="5"/>
      <c r="U10" s="5"/>
      <c r="V10" s="5"/>
      <c r="W10" s="5"/>
      <c r="X10" s="5"/>
      <c r="Y10" s="5"/>
      <c r="Z10" s="5"/>
      <c r="AA10" s="5"/>
      <c r="AB10" s="5"/>
      <c r="AC10" s="5"/>
      <c r="AD10" s="5"/>
      <c r="AE10" s="5"/>
      <c r="AF10" s="5"/>
      <c r="AG10" s="5"/>
      <c r="AH10" s="5"/>
      <c r="AI10" s="5"/>
      <c r="AJ10" s="5"/>
      <c r="AK10" s="71"/>
      <c r="AL10" s="71"/>
      <c r="AO10" s="135"/>
      <c r="AP10" s="136"/>
      <c r="AQ10" s="136"/>
      <c r="AR10" s="134" t="s">
        <v>275</v>
      </c>
      <c r="AS10" s="134"/>
      <c r="BA10" s="746"/>
      <c r="BB10" s="746"/>
      <c r="BC10" s="746"/>
      <c r="BD10" s="746"/>
      <c r="BE10" s="746"/>
      <c r="BF10" s="746"/>
      <c r="BG10" s="746"/>
      <c r="BH10" s="629"/>
    </row>
    <row r="11" spans="1:60" ht="15.75" customHeight="1">
      <c r="A11" s="9"/>
      <c r="B11" s="68"/>
      <c r="C11" s="67"/>
      <c r="D11" s="67" t="s">
        <v>480</v>
      </c>
      <c r="E11" s="13"/>
      <c r="F11" s="13"/>
      <c r="G11" s="13"/>
      <c r="H11" s="12"/>
      <c r="I11" s="12"/>
      <c r="J11" s="12"/>
      <c r="K11" s="12"/>
      <c r="L11" s="12"/>
      <c r="M11" s="12"/>
      <c r="N11" s="12"/>
      <c r="O11" s="12"/>
      <c r="P11" s="12"/>
      <c r="Q11" s="12"/>
      <c r="R11" s="12"/>
      <c r="S11" s="12"/>
      <c r="T11" s="9"/>
      <c r="U11" s="735"/>
      <c r="V11" s="735"/>
      <c r="W11" s="187" t="s">
        <v>481</v>
      </c>
      <c r="X11" s="176"/>
      <c r="Y11" s="188"/>
      <c r="Z11" s="188"/>
      <c r="AA11" s="189"/>
      <c r="AB11" s="188"/>
      <c r="AC11" s="188"/>
      <c r="AD11" s="176"/>
      <c r="AE11" s="188"/>
      <c r="AF11" s="71"/>
      <c r="AG11" s="71"/>
      <c r="AH11" s="9"/>
      <c r="AI11" s="9"/>
      <c r="AJ11" s="9"/>
      <c r="AK11" s="71"/>
      <c r="AL11" s="71"/>
      <c r="AO11" s="135">
        <v>3.1</v>
      </c>
      <c r="AP11" s="136" t="b">
        <v>1</v>
      </c>
      <c r="AQ11" s="232"/>
      <c r="AR11" s="134"/>
      <c r="AS11" s="134"/>
      <c r="BA11" s="746"/>
      <c r="BB11" s="746"/>
      <c r="BC11" s="746"/>
      <c r="BD11" s="746"/>
      <c r="BE11" s="746"/>
      <c r="BF11" s="746"/>
      <c r="BG11" s="746"/>
      <c r="BH11" s="629"/>
    </row>
    <row r="12" spans="1:60" ht="18" customHeight="1">
      <c r="A12" s="9"/>
      <c r="B12" s="12"/>
      <c r="C12" s="12"/>
      <c r="D12" s="691"/>
      <c r="E12" s="691"/>
      <c r="F12" s="691"/>
      <c r="G12" s="691"/>
      <c r="H12" s="691"/>
      <c r="I12" s="691"/>
      <c r="J12" s="691"/>
      <c r="K12" s="691"/>
      <c r="L12" s="691"/>
      <c r="M12" s="691"/>
      <c r="N12" s="691"/>
      <c r="O12" s="691"/>
      <c r="P12" s="691"/>
      <c r="Q12" s="691"/>
      <c r="R12" s="691"/>
      <c r="S12" s="691"/>
      <c r="T12" s="5"/>
      <c r="U12" s="5"/>
      <c r="V12" s="5"/>
      <c r="W12" s="691"/>
      <c r="X12" s="691"/>
      <c r="Y12" s="691"/>
      <c r="Z12" s="691"/>
      <c r="AA12" s="691"/>
      <c r="AB12" s="691"/>
      <c r="AC12" s="691"/>
      <c r="AD12" s="691"/>
      <c r="AE12" s="691"/>
      <c r="AF12" s="691"/>
      <c r="AG12" s="691"/>
      <c r="AH12" s="691"/>
      <c r="AI12" s="691"/>
      <c r="AJ12" s="691"/>
      <c r="AK12" s="691"/>
      <c r="AL12" s="71"/>
      <c r="AO12" s="135">
        <v>3.2</v>
      </c>
      <c r="AP12" s="137" t="b">
        <v>1</v>
      </c>
      <c r="AQ12" s="232"/>
      <c r="AR12" s="134"/>
      <c r="AS12" s="134"/>
      <c r="BA12" s="746"/>
      <c r="BB12" s="746"/>
      <c r="BC12" s="746"/>
      <c r="BD12" s="746"/>
      <c r="BE12" s="746"/>
      <c r="BF12" s="746"/>
      <c r="BG12" s="746"/>
      <c r="BH12" s="629"/>
    </row>
    <row r="13" spans="1:60" ht="10.9" customHeight="1">
      <c r="A13" s="9"/>
      <c r="B13" s="12"/>
      <c r="C13" s="12"/>
      <c r="D13" s="12" t="s">
        <v>13</v>
      </c>
      <c r="E13" s="12"/>
      <c r="F13" s="12"/>
      <c r="G13" s="12"/>
      <c r="H13" s="12"/>
      <c r="I13" s="12"/>
      <c r="J13" s="12"/>
      <c r="K13" s="12"/>
      <c r="L13" s="12"/>
      <c r="M13" s="12"/>
      <c r="N13" s="12"/>
      <c r="O13" s="12"/>
      <c r="P13" s="12"/>
      <c r="Q13" s="12"/>
      <c r="R13" s="12"/>
      <c r="S13" s="12"/>
      <c r="T13" s="5"/>
      <c r="U13" s="5"/>
      <c r="V13" s="5"/>
      <c r="W13" s="12" t="s">
        <v>13</v>
      </c>
      <c r="X13" s="12"/>
      <c r="Y13" s="12"/>
      <c r="Z13" s="12"/>
      <c r="AA13" s="12"/>
      <c r="AB13" s="12"/>
      <c r="AC13" s="12"/>
      <c r="AD13" s="12"/>
      <c r="AE13" s="12"/>
      <c r="AF13" s="12"/>
      <c r="AG13" s="12"/>
      <c r="AH13" s="12"/>
      <c r="AI13" s="12"/>
      <c r="AJ13" s="12"/>
      <c r="AK13" s="143"/>
      <c r="AL13" s="71"/>
      <c r="AO13" s="136">
        <v>3.3</v>
      </c>
      <c r="AP13" s="136" t="b">
        <v>0</v>
      </c>
      <c r="AQ13" s="232"/>
      <c r="AR13" s="134"/>
      <c r="AS13" s="134"/>
      <c r="BA13" s="746"/>
      <c r="BB13" s="746"/>
      <c r="BC13" s="746"/>
      <c r="BD13" s="746"/>
      <c r="BE13" s="746"/>
      <c r="BF13" s="746"/>
      <c r="BG13" s="746"/>
      <c r="BH13" s="629"/>
    </row>
    <row r="14" spans="1:60" ht="15" customHeight="1">
      <c r="A14" s="9"/>
      <c r="B14" s="12"/>
      <c r="C14" s="12"/>
      <c r="D14" s="691"/>
      <c r="E14" s="691"/>
      <c r="F14" s="691"/>
      <c r="G14" s="691"/>
      <c r="H14" s="691"/>
      <c r="I14" s="691"/>
      <c r="J14" s="691"/>
      <c r="K14" s="691"/>
      <c r="L14" s="691"/>
      <c r="M14" s="691"/>
      <c r="N14" s="691"/>
      <c r="O14" s="691"/>
      <c r="P14" s="691"/>
      <c r="Q14" s="691"/>
      <c r="R14" s="691"/>
      <c r="S14" s="691"/>
      <c r="T14" s="5"/>
      <c r="U14" s="5"/>
      <c r="V14" s="5"/>
      <c r="W14" s="691"/>
      <c r="X14" s="691"/>
      <c r="Y14" s="691"/>
      <c r="Z14" s="691"/>
      <c r="AA14" s="691"/>
      <c r="AB14" s="691"/>
      <c r="AC14" s="691"/>
      <c r="AD14" s="691"/>
      <c r="AE14" s="691"/>
      <c r="AF14" s="691"/>
      <c r="AG14" s="691"/>
      <c r="AH14" s="691"/>
      <c r="AI14" s="691"/>
      <c r="AJ14" s="691"/>
      <c r="AK14" s="691"/>
      <c r="AL14" s="71"/>
      <c r="AO14" s="136">
        <v>3.4</v>
      </c>
      <c r="AP14" s="136" t="b">
        <v>0</v>
      </c>
      <c r="AQ14" s="232"/>
      <c r="AR14" s="134"/>
      <c r="AS14" s="134"/>
      <c r="BA14" s="746"/>
      <c r="BB14" s="746"/>
      <c r="BC14" s="746"/>
      <c r="BD14" s="746"/>
      <c r="BE14" s="746"/>
      <c r="BF14" s="746"/>
      <c r="BG14" s="746"/>
      <c r="BH14" s="629"/>
    </row>
    <row r="15" spans="1:60" ht="10.9" customHeight="1">
      <c r="A15" s="9"/>
      <c r="B15" s="12"/>
      <c r="C15" s="12"/>
      <c r="D15" s="12" t="s">
        <v>0</v>
      </c>
      <c r="E15" s="12"/>
      <c r="F15" s="12"/>
      <c r="G15" s="12"/>
      <c r="H15" s="12"/>
      <c r="I15" s="12"/>
      <c r="J15" s="12"/>
      <c r="K15" s="12"/>
      <c r="L15" s="12"/>
      <c r="M15" s="12"/>
      <c r="N15" s="12"/>
      <c r="O15" s="12"/>
      <c r="P15" s="12"/>
      <c r="Q15" s="12"/>
      <c r="R15" s="12"/>
      <c r="S15" s="12"/>
      <c r="T15" s="5"/>
      <c r="U15" s="5"/>
      <c r="V15" s="5"/>
      <c r="W15" s="12" t="s">
        <v>5</v>
      </c>
      <c r="X15" s="12"/>
      <c r="Y15" s="12"/>
      <c r="Z15" s="12"/>
      <c r="AA15" s="12"/>
      <c r="AB15" s="12"/>
      <c r="AC15" s="12"/>
      <c r="AD15" s="12"/>
      <c r="AE15" s="12"/>
      <c r="AF15" s="12"/>
      <c r="AG15" s="12"/>
      <c r="AH15" s="12"/>
      <c r="AI15" s="12"/>
      <c r="AJ15" s="12"/>
      <c r="AK15" s="143"/>
      <c r="AL15" s="71"/>
      <c r="AO15" s="134"/>
      <c r="AP15" s="134" t="b">
        <v>0</v>
      </c>
      <c r="AQ15" s="134"/>
      <c r="AR15" s="134"/>
      <c r="AS15" s="134"/>
      <c r="BA15" s="746"/>
      <c r="BB15" s="746"/>
      <c r="BC15" s="746"/>
      <c r="BD15" s="746"/>
      <c r="BE15" s="746"/>
      <c r="BF15" s="746"/>
      <c r="BG15" s="746"/>
      <c r="BH15" s="629"/>
    </row>
    <row r="16" spans="1:60" ht="15" customHeight="1">
      <c r="A16" s="9"/>
      <c r="B16" s="12"/>
      <c r="C16" s="12"/>
      <c r="D16" s="691"/>
      <c r="E16" s="691"/>
      <c r="F16" s="691"/>
      <c r="G16" s="691"/>
      <c r="H16" s="691"/>
      <c r="I16" s="691"/>
      <c r="J16" s="691"/>
      <c r="K16" s="691"/>
      <c r="L16" s="691"/>
      <c r="M16" s="691"/>
      <c r="N16" s="691"/>
      <c r="O16" s="691"/>
      <c r="P16" s="691"/>
      <c r="Q16" s="691"/>
      <c r="R16" s="691"/>
      <c r="S16" s="691"/>
      <c r="T16" s="5"/>
      <c r="U16" s="5"/>
      <c r="V16" s="5"/>
      <c r="W16" s="691"/>
      <c r="X16" s="691"/>
      <c r="Y16" s="691"/>
      <c r="Z16" s="691"/>
      <c r="AA16" s="691"/>
      <c r="AB16" s="691"/>
      <c r="AC16" s="691"/>
      <c r="AD16" s="691"/>
      <c r="AE16" s="691"/>
      <c r="AF16" s="691"/>
      <c r="AG16" s="691"/>
      <c r="AH16" s="691"/>
      <c r="AI16" s="691"/>
      <c r="AJ16" s="691"/>
      <c r="AK16" s="691"/>
      <c r="AL16" s="71"/>
      <c r="AO16" s="134"/>
      <c r="AP16" s="134" t="b">
        <v>0</v>
      </c>
      <c r="AQ16" s="134"/>
      <c r="AR16" s="134"/>
      <c r="AS16" s="134"/>
      <c r="BA16" s="746"/>
      <c r="BB16" s="746"/>
      <c r="BC16" s="746"/>
      <c r="BD16" s="746"/>
      <c r="BE16" s="746"/>
      <c r="BF16" s="746"/>
      <c r="BG16" s="746"/>
      <c r="BH16" s="629"/>
    </row>
    <row r="17" spans="1:60" ht="10.9" customHeight="1">
      <c r="A17" s="9"/>
      <c r="B17" s="12"/>
      <c r="C17" s="12"/>
      <c r="D17" s="12" t="s">
        <v>1</v>
      </c>
      <c r="E17" s="12"/>
      <c r="F17" s="12"/>
      <c r="G17" s="12"/>
      <c r="H17" s="12"/>
      <c r="I17" s="12"/>
      <c r="J17" s="12"/>
      <c r="K17" s="12"/>
      <c r="L17" s="12"/>
      <c r="M17" s="12"/>
      <c r="N17" s="12"/>
      <c r="O17" s="12"/>
      <c r="P17" s="12"/>
      <c r="Q17" s="12"/>
      <c r="R17" s="12"/>
      <c r="S17" s="12"/>
      <c r="T17" s="5"/>
      <c r="U17" s="5"/>
      <c r="V17" s="5"/>
      <c r="W17" s="69" t="s">
        <v>569</v>
      </c>
      <c r="X17" s="69"/>
      <c r="Y17" s="69"/>
      <c r="Z17" s="69"/>
      <c r="AA17" s="69"/>
      <c r="AB17" s="69"/>
      <c r="AC17" s="69"/>
      <c r="AD17" s="69"/>
      <c r="AE17" s="69"/>
      <c r="AF17" s="69"/>
      <c r="AG17" s="69"/>
      <c r="AH17" s="69"/>
      <c r="AI17" s="69"/>
      <c r="AJ17" s="69"/>
      <c r="AK17" s="69"/>
      <c r="AL17" s="93"/>
      <c r="AO17" s="134"/>
      <c r="AP17" s="134" t="b">
        <v>0</v>
      </c>
      <c r="AQ17" s="134"/>
      <c r="AR17" s="134"/>
      <c r="AS17" s="134"/>
      <c r="BA17" s="746"/>
      <c r="BB17" s="746"/>
      <c r="BC17" s="746"/>
      <c r="BD17" s="746"/>
      <c r="BE17" s="746"/>
      <c r="BF17" s="746"/>
      <c r="BG17" s="746"/>
      <c r="BH17" s="629"/>
    </row>
    <row r="18" spans="1:60" ht="14.25" customHeight="1">
      <c r="A18" s="9"/>
      <c r="B18" s="12"/>
      <c r="C18" s="12"/>
      <c r="D18" s="691"/>
      <c r="E18" s="691"/>
      <c r="F18" s="691"/>
      <c r="G18" s="691"/>
      <c r="H18" s="691"/>
      <c r="I18" s="691"/>
      <c r="J18" s="691"/>
      <c r="K18" s="691"/>
      <c r="L18" s="691"/>
      <c r="M18" s="691"/>
      <c r="N18" s="691"/>
      <c r="O18" s="691"/>
      <c r="P18" s="691"/>
      <c r="Q18" s="691"/>
      <c r="R18" s="691"/>
      <c r="S18" s="691"/>
      <c r="T18" s="5"/>
      <c r="U18" s="5"/>
      <c r="V18" s="5"/>
      <c r="W18" s="71"/>
      <c r="X18" s="71"/>
      <c r="Y18" s="71"/>
      <c r="Z18" s="71"/>
      <c r="AA18" s="71"/>
      <c r="AB18" s="71"/>
      <c r="AC18" s="71"/>
      <c r="AD18" s="71"/>
      <c r="AE18" s="71"/>
      <c r="AF18" s="71"/>
      <c r="AG18" s="71"/>
      <c r="AH18" s="5"/>
      <c r="AI18" s="5"/>
      <c r="AJ18" s="9"/>
      <c r="AK18" s="71"/>
      <c r="AL18" s="71"/>
      <c r="AO18" s="134"/>
      <c r="AP18" s="134"/>
      <c r="AQ18" s="134"/>
      <c r="AR18" s="134"/>
      <c r="AS18" s="134"/>
      <c r="BA18" s="746"/>
      <c r="BB18" s="746"/>
      <c r="BC18" s="746"/>
      <c r="BD18" s="746"/>
      <c r="BE18" s="746"/>
      <c r="BF18" s="746"/>
      <c r="BG18" s="746"/>
      <c r="BH18" s="629"/>
    </row>
    <row r="19" spans="1:60" ht="10.9" customHeight="1">
      <c r="A19" s="9"/>
      <c r="B19" s="12"/>
      <c r="C19" s="12"/>
      <c r="D19" s="12" t="s">
        <v>2</v>
      </c>
      <c r="E19" s="12"/>
      <c r="F19" s="12"/>
      <c r="G19" s="12"/>
      <c r="H19" s="12"/>
      <c r="I19" s="12"/>
      <c r="J19" s="12"/>
      <c r="K19" s="12"/>
      <c r="L19" s="12"/>
      <c r="M19" s="12"/>
      <c r="N19" s="12"/>
      <c r="O19" s="12"/>
      <c r="P19" s="12"/>
      <c r="Q19" s="12"/>
      <c r="R19" s="12"/>
      <c r="S19" s="12"/>
      <c r="T19" s="9"/>
      <c r="U19" s="9"/>
      <c r="V19" s="9"/>
      <c r="W19" s="9"/>
      <c r="X19" s="9"/>
      <c r="Y19" s="9"/>
      <c r="Z19" s="9"/>
      <c r="AA19" s="9"/>
      <c r="AB19" s="9"/>
      <c r="AC19" s="9"/>
      <c r="AD19" s="9"/>
      <c r="AE19" s="9"/>
      <c r="AF19" s="9"/>
      <c r="AG19" s="9"/>
      <c r="AH19" s="9"/>
      <c r="AI19" s="9"/>
      <c r="AJ19" s="9"/>
      <c r="AK19" s="71"/>
      <c r="AL19" s="71"/>
      <c r="AN19" s="138" t="s">
        <v>222</v>
      </c>
      <c r="AO19" s="134" t="b">
        <v>0</v>
      </c>
      <c r="AP19" s="134"/>
      <c r="AQ19" s="134"/>
      <c r="AR19" s="134"/>
      <c r="AS19" s="134"/>
      <c r="BA19" s="746"/>
      <c r="BB19" s="746"/>
      <c r="BC19" s="746"/>
      <c r="BD19" s="746"/>
      <c r="BE19" s="746"/>
      <c r="BF19" s="746"/>
      <c r="BG19" s="746"/>
      <c r="BH19" s="629"/>
    </row>
    <row r="20" spans="1:60" ht="13" customHeight="1">
      <c r="A20" s="9"/>
      <c r="B20" s="12"/>
      <c r="C20" s="12"/>
      <c r="D20" s="691"/>
      <c r="E20" s="691"/>
      <c r="F20" s="691"/>
      <c r="G20" s="691"/>
      <c r="H20" s="691"/>
      <c r="I20" s="691"/>
      <c r="J20" s="691"/>
      <c r="K20" s="691"/>
      <c r="L20" s="691"/>
      <c r="M20" s="691"/>
      <c r="N20" s="691"/>
      <c r="O20" s="691"/>
      <c r="P20" s="691"/>
      <c r="Q20" s="691"/>
      <c r="R20" s="691"/>
      <c r="S20" s="691"/>
      <c r="T20" s="91"/>
      <c r="U20" s="91"/>
      <c r="V20" s="91"/>
      <c r="W20" s="91"/>
      <c r="X20" s="91"/>
      <c r="Y20" s="91"/>
      <c r="Z20" s="9"/>
      <c r="AA20" s="9"/>
      <c r="AB20" s="9"/>
      <c r="AC20" s="9"/>
      <c r="AD20" s="9"/>
      <c r="AE20" s="9"/>
      <c r="AF20" s="9"/>
      <c r="AG20" s="9"/>
      <c r="AH20" s="9"/>
      <c r="AI20" s="9"/>
      <c r="AJ20" s="9"/>
      <c r="AK20" s="71"/>
      <c r="AL20" s="71"/>
      <c r="AN20" s="138" t="s">
        <v>223</v>
      </c>
      <c r="AO20" s="134" t="b">
        <v>0</v>
      </c>
      <c r="AP20" s="134"/>
      <c r="AQ20" s="134"/>
      <c r="AR20" s="134"/>
      <c r="AS20" s="134"/>
      <c r="BA20" s="746"/>
      <c r="BB20" s="746"/>
      <c r="BC20" s="746"/>
      <c r="BD20" s="746"/>
      <c r="BE20" s="746"/>
      <c r="BF20" s="746"/>
      <c r="BG20" s="746"/>
      <c r="BH20" s="629"/>
    </row>
    <row r="21" spans="1:60" ht="10" customHeight="1">
      <c r="A21" s="9"/>
      <c r="B21" s="12"/>
      <c r="C21" s="143"/>
      <c r="D21" s="69" t="s">
        <v>569</v>
      </c>
      <c r="E21" s="69"/>
      <c r="F21" s="69"/>
      <c r="G21" s="69"/>
      <c r="H21" s="69"/>
      <c r="I21" s="69"/>
      <c r="J21" s="69"/>
      <c r="K21" s="69"/>
      <c r="L21" s="69"/>
      <c r="M21" s="69"/>
      <c r="N21" s="69"/>
      <c r="O21" s="69"/>
      <c r="P21" s="69"/>
      <c r="Q21" s="69"/>
      <c r="R21" s="69"/>
      <c r="S21" s="93"/>
      <c r="T21" s="5"/>
      <c r="U21" s="5"/>
      <c r="V21" s="5"/>
      <c r="W21" s="71"/>
      <c r="X21" s="71"/>
      <c r="Y21" s="71"/>
      <c r="Z21" s="71"/>
      <c r="AA21" s="71"/>
      <c r="AB21" s="71"/>
      <c r="AC21" s="71"/>
      <c r="AD21" s="71"/>
      <c r="AE21" s="71"/>
      <c r="AF21" s="71"/>
      <c r="AG21" s="71"/>
      <c r="AH21" s="71"/>
      <c r="AI21" s="71"/>
      <c r="AJ21" s="143"/>
      <c r="AK21" s="71"/>
      <c r="AL21" s="71"/>
      <c r="AN21" s="134"/>
      <c r="AO21" s="134"/>
      <c r="AP21" s="134"/>
      <c r="AQ21" s="134"/>
      <c r="AR21" s="134"/>
      <c r="AS21" s="134"/>
      <c r="BA21" s="746"/>
      <c r="BB21" s="746"/>
      <c r="BC21" s="746"/>
      <c r="BD21" s="746"/>
      <c r="BE21" s="746"/>
      <c r="BF21" s="746"/>
      <c r="BG21" s="746"/>
      <c r="BH21" s="629"/>
    </row>
    <row r="22" spans="1:60" ht="15" customHeight="1">
      <c r="A22" s="9"/>
      <c r="B22" s="12"/>
      <c r="C22" s="143"/>
      <c r="D22" s="189" t="s">
        <v>280</v>
      </c>
      <c r="E22" s="71"/>
      <c r="F22" s="143"/>
      <c r="G22" s="143"/>
      <c r="H22" s="143"/>
      <c r="I22" s="143"/>
      <c r="J22" s="143"/>
      <c r="K22" s="143"/>
      <c r="L22" s="143"/>
      <c r="M22" s="143"/>
      <c r="N22" s="143"/>
      <c r="O22" s="143"/>
      <c r="P22" s="143"/>
      <c r="Q22" s="143"/>
      <c r="R22" s="143"/>
      <c r="S22" s="143"/>
      <c r="T22" s="5"/>
      <c r="U22" s="5"/>
      <c r="V22" s="5"/>
      <c r="W22" s="67" t="s">
        <v>299</v>
      </c>
      <c r="X22" s="14"/>
      <c r="Y22" s="14"/>
      <c r="Z22" s="14"/>
      <c r="AA22" s="14"/>
      <c r="AB22" s="12"/>
      <c r="AC22" s="71"/>
      <c r="AD22" s="71"/>
      <c r="AE22" s="71"/>
      <c r="AF22" s="71"/>
      <c r="AG22" s="71"/>
      <c r="AH22" s="71"/>
      <c r="AI22" s="71"/>
      <c r="AJ22" s="143"/>
      <c r="AK22" s="71"/>
      <c r="AL22" s="71"/>
      <c r="AN22" s="134"/>
      <c r="AO22" s="134"/>
      <c r="AP22" s="134"/>
      <c r="AQ22" s="257" t="s">
        <v>336</v>
      </c>
      <c r="AR22" s="134" t="s">
        <v>174</v>
      </c>
      <c r="AS22" s="134" t="s">
        <v>174</v>
      </c>
      <c r="AT22" s="134"/>
      <c r="AU22" s="134"/>
      <c r="AV22" s="134"/>
      <c r="BA22" s="746"/>
      <c r="BB22" s="746"/>
      <c r="BC22" s="746"/>
      <c r="BD22" s="746"/>
      <c r="BE22" s="746"/>
      <c r="BF22" s="746"/>
      <c r="BG22" s="746"/>
      <c r="BH22" s="629"/>
    </row>
    <row r="23" spans="1:60" ht="13.5" customHeight="1">
      <c r="A23" s="9"/>
      <c r="B23" s="12"/>
      <c r="C23" s="12"/>
      <c r="D23" s="691"/>
      <c r="E23" s="691"/>
      <c r="F23" s="691"/>
      <c r="G23" s="691"/>
      <c r="H23" s="691"/>
      <c r="I23" s="691"/>
      <c r="J23" s="691"/>
      <c r="K23" s="691"/>
      <c r="L23" s="691"/>
      <c r="M23" s="691"/>
      <c r="N23" s="691"/>
      <c r="O23" s="691"/>
      <c r="P23" s="691"/>
      <c r="Q23" s="691"/>
      <c r="R23" s="691"/>
      <c r="S23" s="691"/>
      <c r="T23" s="5"/>
      <c r="U23" s="5"/>
      <c r="V23" s="5"/>
      <c r="W23" s="691"/>
      <c r="X23" s="691"/>
      <c r="Y23" s="691"/>
      <c r="Z23" s="691"/>
      <c r="AA23" s="691"/>
      <c r="AB23" s="691"/>
      <c r="AC23" s="691"/>
      <c r="AD23" s="691"/>
      <c r="AE23" s="691"/>
      <c r="AF23" s="691"/>
      <c r="AG23" s="691"/>
      <c r="AH23" s="691"/>
      <c r="AI23" s="691"/>
      <c r="AJ23" s="691"/>
      <c r="AK23" s="691"/>
      <c r="AL23" s="71"/>
      <c r="AN23" s="138" t="s">
        <v>223</v>
      </c>
      <c r="AO23" s="134" t="b">
        <v>0</v>
      </c>
      <c r="AP23" s="134"/>
      <c r="AQ23" s="257">
        <v>40</v>
      </c>
      <c r="AR23" s="134" t="s">
        <v>175</v>
      </c>
      <c r="AS23" s="134" t="s">
        <v>275</v>
      </c>
      <c r="AT23" s="134"/>
      <c r="AU23" s="134"/>
      <c r="AV23" s="134"/>
      <c r="BA23" s="746"/>
      <c r="BB23" s="746"/>
      <c r="BC23" s="746"/>
      <c r="BD23" s="746"/>
      <c r="BE23" s="746"/>
      <c r="BF23" s="746"/>
      <c r="BG23" s="746"/>
      <c r="BH23" s="629"/>
    </row>
    <row r="24" spans="1:60" ht="10.5" customHeight="1">
      <c r="A24" s="9"/>
      <c r="B24" s="12"/>
      <c r="C24" s="12"/>
      <c r="D24" s="69" t="s">
        <v>654</v>
      </c>
      <c r="E24" s="12"/>
      <c r="F24" s="12" t="s">
        <v>3</v>
      </c>
      <c r="G24" s="12"/>
      <c r="H24" s="12"/>
      <c r="I24" s="12"/>
      <c r="J24" s="12"/>
      <c r="K24" s="12"/>
      <c r="L24" s="12"/>
      <c r="M24" s="12"/>
      <c r="N24" s="12"/>
      <c r="O24" s="12"/>
      <c r="P24" s="12"/>
      <c r="Q24" s="12"/>
      <c r="R24" s="12"/>
      <c r="S24" s="12"/>
      <c r="T24" s="5"/>
      <c r="U24" s="5"/>
      <c r="V24" s="5"/>
      <c r="W24" s="69" t="s">
        <v>655</v>
      </c>
      <c r="X24" s="12"/>
      <c r="Y24" s="12" t="s">
        <v>3</v>
      </c>
      <c r="Z24" s="12"/>
      <c r="AA24" s="12"/>
      <c r="AB24" s="12"/>
      <c r="AC24" s="12"/>
      <c r="AD24" s="12"/>
      <c r="AE24" s="12"/>
      <c r="AF24" s="12"/>
      <c r="AG24" s="12"/>
      <c r="AH24" s="12"/>
      <c r="AI24" s="12"/>
      <c r="AJ24" s="12"/>
      <c r="AK24" s="12"/>
      <c r="AL24" s="71"/>
      <c r="AN24" s="134"/>
      <c r="AO24" s="134"/>
      <c r="AP24" s="134"/>
      <c r="AQ24" s="257">
        <v>55</v>
      </c>
      <c r="AR24" s="134"/>
      <c r="AS24" s="134" t="s">
        <v>477</v>
      </c>
      <c r="AT24" s="134"/>
      <c r="AU24" s="134"/>
      <c r="AV24" s="134"/>
      <c r="BA24" s="746"/>
      <c r="BB24" s="746"/>
      <c r="BC24" s="746"/>
      <c r="BD24" s="746"/>
      <c r="BE24" s="746"/>
      <c r="BF24" s="746"/>
      <c r="BG24" s="746"/>
      <c r="BH24" s="629"/>
    </row>
    <row r="25" spans="1:60" ht="13.5" customHeight="1">
      <c r="A25" s="9"/>
      <c r="B25" s="12"/>
      <c r="C25" s="12"/>
      <c r="D25" s="691"/>
      <c r="E25" s="691"/>
      <c r="F25" s="691"/>
      <c r="G25" s="691"/>
      <c r="H25" s="691"/>
      <c r="I25" s="691"/>
      <c r="J25" s="691"/>
      <c r="K25" s="691"/>
      <c r="L25" s="691"/>
      <c r="M25" s="691"/>
      <c r="N25" s="691"/>
      <c r="O25" s="691"/>
      <c r="P25" s="691"/>
      <c r="Q25" s="691"/>
      <c r="R25" s="691"/>
      <c r="S25" s="691"/>
      <c r="T25" s="5"/>
      <c r="U25" s="5"/>
      <c r="V25" s="5"/>
      <c r="W25" s="691"/>
      <c r="X25" s="691"/>
      <c r="Y25" s="691"/>
      <c r="Z25" s="691"/>
      <c r="AA25" s="691"/>
      <c r="AB25" s="691"/>
      <c r="AC25" s="691"/>
      <c r="AD25" s="691"/>
      <c r="AE25" s="691"/>
      <c r="AF25" s="691"/>
      <c r="AG25" s="691"/>
      <c r="AH25" s="691"/>
      <c r="AI25" s="691"/>
      <c r="AJ25" s="691"/>
      <c r="AK25" s="691"/>
      <c r="AL25" s="71"/>
      <c r="AO25" s="134"/>
      <c r="AP25" s="233"/>
      <c r="AQ25" s="134"/>
      <c r="AR25" s="134"/>
      <c r="AS25" s="134"/>
      <c r="AT25" s="134"/>
      <c r="AU25" s="134"/>
      <c r="AV25" s="134"/>
      <c r="BA25" s="746"/>
      <c r="BB25" s="746"/>
      <c r="BC25" s="746"/>
      <c r="BD25" s="746"/>
      <c r="BE25" s="746"/>
      <c r="BF25" s="746"/>
      <c r="BG25" s="746"/>
      <c r="BH25" s="629"/>
    </row>
    <row r="26" spans="1:60">
      <c r="A26" s="9"/>
      <c r="B26" s="12"/>
      <c r="C26" s="12"/>
      <c r="D26" s="12" t="s">
        <v>0</v>
      </c>
      <c r="E26" s="12"/>
      <c r="F26" s="12"/>
      <c r="G26" s="12"/>
      <c r="H26" s="12"/>
      <c r="I26" s="12"/>
      <c r="J26" s="12"/>
      <c r="K26" s="12"/>
      <c r="L26" s="12"/>
      <c r="M26" s="12"/>
      <c r="N26" s="12"/>
      <c r="O26" s="12"/>
      <c r="P26" s="12"/>
      <c r="Q26" s="12"/>
      <c r="R26" s="12"/>
      <c r="S26" s="12"/>
      <c r="T26" s="5"/>
      <c r="U26" s="5"/>
      <c r="V26" s="71"/>
      <c r="W26" s="143" t="s">
        <v>0</v>
      </c>
      <c r="X26" s="143"/>
      <c r="Y26" s="143"/>
      <c r="Z26" s="143"/>
      <c r="AA26" s="143"/>
      <c r="AB26" s="143"/>
      <c r="AC26" s="143"/>
      <c r="AD26" s="143"/>
      <c r="AE26" s="143"/>
      <c r="AF26" s="143"/>
      <c r="AG26" s="143"/>
      <c r="AH26" s="143"/>
      <c r="AI26" s="143"/>
      <c r="AJ26" s="143"/>
      <c r="AK26" s="143"/>
      <c r="AL26" s="71"/>
      <c r="AO26" s="134"/>
      <c r="AP26" s="134"/>
      <c r="AQ26" s="134">
        <v>4</v>
      </c>
      <c r="AR26" s="134">
        <v>1</v>
      </c>
      <c r="AS26" s="134">
        <v>4</v>
      </c>
      <c r="AT26" s="134"/>
      <c r="AU26" s="134"/>
      <c r="AV26" s="134"/>
    </row>
    <row r="27" spans="1:60">
      <c r="A27" s="9"/>
      <c r="B27" s="12"/>
      <c r="C27" s="12"/>
      <c r="D27" s="12"/>
      <c r="E27" s="12"/>
      <c r="F27" s="12"/>
      <c r="G27" s="12"/>
      <c r="H27" s="12"/>
      <c r="I27" s="12"/>
      <c r="J27" s="12"/>
      <c r="K27" s="12"/>
      <c r="L27" s="12"/>
      <c r="M27" s="12"/>
      <c r="N27" s="12"/>
      <c r="O27" s="12"/>
      <c r="P27" s="12"/>
      <c r="Q27" s="12"/>
      <c r="R27" s="12"/>
      <c r="S27" s="12"/>
      <c r="T27" s="5"/>
      <c r="U27" s="5"/>
      <c r="V27" s="71"/>
      <c r="W27" s="71"/>
      <c r="X27" s="71"/>
      <c r="Y27" s="71"/>
      <c r="Z27" s="71"/>
      <c r="AA27" s="71"/>
      <c r="AB27" s="71"/>
      <c r="AC27" s="71"/>
      <c r="AD27" s="71"/>
      <c r="AE27" s="71"/>
      <c r="AF27" s="71"/>
      <c r="AG27" s="71"/>
      <c r="AH27" s="71"/>
      <c r="AI27" s="71"/>
      <c r="AJ27" s="71"/>
      <c r="AK27" s="71"/>
      <c r="AL27" s="71"/>
      <c r="AN27" s="134"/>
      <c r="AO27" s="134"/>
      <c r="AP27" s="134"/>
      <c r="AQ27" s="134"/>
      <c r="AR27" s="134"/>
      <c r="AS27" s="134"/>
      <c r="AT27" s="134"/>
      <c r="AU27" s="134"/>
      <c r="AV27" s="134"/>
    </row>
    <row r="28" spans="1:60" hidden="1">
      <c r="A28" s="91"/>
      <c r="B28" s="143"/>
      <c r="C28" s="143"/>
      <c r="D28" s="143"/>
      <c r="E28" s="143"/>
      <c r="F28" s="143"/>
      <c r="G28" s="143"/>
      <c r="H28" s="143"/>
      <c r="I28" s="143"/>
      <c r="J28" s="143"/>
      <c r="K28" s="143"/>
      <c r="L28" s="143"/>
      <c r="M28" s="143"/>
      <c r="N28" s="143"/>
      <c r="O28" s="143"/>
      <c r="P28" s="143"/>
      <c r="Q28" s="143"/>
      <c r="R28" s="143"/>
      <c r="S28" s="143"/>
      <c r="T28" s="71"/>
      <c r="U28" s="71"/>
      <c r="V28" s="71"/>
      <c r="W28" s="143"/>
      <c r="X28" s="143"/>
      <c r="Y28" s="143"/>
      <c r="Z28" s="143"/>
      <c r="AA28" s="143"/>
      <c r="AB28" s="143"/>
      <c r="AC28" s="143"/>
      <c r="AD28" s="143"/>
      <c r="AE28" s="143"/>
      <c r="AF28" s="143"/>
      <c r="AG28" s="143"/>
      <c r="AH28" s="143"/>
      <c r="AI28" s="143"/>
      <c r="AJ28" s="143"/>
      <c r="AK28" s="71"/>
      <c r="AL28" s="71"/>
      <c r="AN28" s="134"/>
      <c r="AO28" s="134"/>
      <c r="AP28" s="134"/>
      <c r="AQ28" s="134"/>
      <c r="AR28" s="134"/>
      <c r="AS28" s="134"/>
      <c r="AT28" s="134"/>
      <c r="AU28" s="134"/>
      <c r="AV28" s="134"/>
    </row>
    <row r="29" spans="1:60" hidden="1">
      <c r="A29" s="91"/>
      <c r="B29" s="143"/>
      <c r="C29" s="143"/>
      <c r="D29" s="766" t="str">
        <f>IF(AND(AP9=TRUE,AP14=TRUE,AP11=FALSE,AP12=FALSE,AP13=FALSE),"Diese Kombination ist nicht zulässig","")</f>
        <v/>
      </c>
      <c r="E29" s="766"/>
      <c r="F29" s="766"/>
      <c r="G29" s="766"/>
      <c r="H29" s="766"/>
      <c r="I29" s="766"/>
      <c r="J29" s="766"/>
      <c r="K29" s="766"/>
      <c r="L29" s="766"/>
      <c r="M29" s="766"/>
      <c r="N29" s="766"/>
      <c r="O29" s="766"/>
      <c r="P29" s="766"/>
      <c r="Q29" s="766"/>
      <c r="R29" s="766"/>
      <c r="S29" s="766"/>
      <c r="T29" s="766"/>
      <c r="U29" s="766"/>
      <c r="V29" s="766"/>
      <c r="W29" s="766"/>
      <c r="X29" s="766"/>
      <c r="Y29" s="143"/>
      <c r="Z29" s="143"/>
      <c r="AA29" s="143"/>
      <c r="AB29" s="143"/>
      <c r="AC29" s="143"/>
      <c r="AD29" s="143"/>
      <c r="AE29" s="143"/>
      <c r="AF29" s="143"/>
      <c r="AG29" s="143"/>
      <c r="AH29" s="143"/>
      <c r="AI29" s="143"/>
      <c r="AJ29" s="143"/>
      <c r="AK29" s="71"/>
      <c r="AL29" s="71"/>
      <c r="AP29" s="134"/>
      <c r="AQ29" s="134">
        <f>IF(SUM(G47:I47)=0,0,1)</f>
        <v>0</v>
      </c>
      <c r="AR29" s="134">
        <f>IF(AS7=4,0,1)</f>
        <v>0</v>
      </c>
      <c r="AS29" s="134">
        <f>IF(AC46="",0,1)</f>
        <v>0</v>
      </c>
      <c r="AT29" s="134">
        <f>SUM(AQ29:AS29)</f>
        <v>0</v>
      </c>
      <c r="AU29" s="134"/>
      <c r="AV29" s="134"/>
    </row>
    <row r="30" spans="1:60" hidden="1">
      <c r="A30" s="91"/>
      <c r="B30" s="71"/>
      <c r="C30" s="191"/>
      <c r="D30" s="766"/>
      <c r="E30" s="766"/>
      <c r="F30" s="766"/>
      <c r="G30" s="766"/>
      <c r="H30" s="766"/>
      <c r="I30" s="766"/>
      <c r="J30" s="766"/>
      <c r="K30" s="766"/>
      <c r="L30" s="766"/>
      <c r="M30" s="766"/>
      <c r="N30" s="766"/>
      <c r="O30" s="766"/>
      <c r="P30" s="766"/>
      <c r="Q30" s="766"/>
      <c r="R30" s="766"/>
      <c r="S30" s="766"/>
      <c r="T30" s="766"/>
      <c r="U30" s="766"/>
      <c r="V30" s="766"/>
      <c r="W30" s="766"/>
      <c r="X30" s="766"/>
      <c r="Y30" s="12"/>
      <c r="Z30" s="12"/>
      <c r="AA30" s="12"/>
      <c r="AB30" s="143"/>
      <c r="AC30" s="143"/>
      <c r="AD30" s="143"/>
      <c r="AE30" s="143"/>
      <c r="AF30" s="143"/>
      <c r="AG30" s="143"/>
      <c r="AH30" s="143"/>
      <c r="AI30" s="143"/>
      <c r="AJ30" s="143"/>
      <c r="AK30" s="71"/>
      <c r="AL30" s="71"/>
      <c r="AN30" s="134"/>
      <c r="AO30" s="134"/>
      <c r="AP30" s="134"/>
      <c r="AQ30" s="134">
        <f>IF(SUM(G38:I38)=0,0,1)</f>
        <v>0</v>
      </c>
      <c r="AR30" s="134">
        <f>IF(AR7=4,0,1)</f>
        <v>0</v>
      </c>
      <c r="AS30" s="134">
        <f>IF(AC37="",0,1)</f>
        <v>0</v>
      </c>
      <c r="AT30" s="134">
        <f>SUM(AQ30:AS30)</f>
        <v>0</v>
      </c>
      <c r="AU30" s="134"/>
      <c r="AV30" s="134"/>
    </row>
    <row r="31" spans="1:60" ht="6" customHeight="1">
      <c r="A31" s="91"/>
      <c r="B31" s="71"/>
      <c r="C31" s="71"/>
      <c r="D31" s="71"/>
      <c r="E31" s="191"/>
      <c r="F31" s="191"/>
      <c r="G31" s="191"/>
      <c r="H31" s="191"/>
      <c r="I31" s="191"/>
      <c r="J31" s="191"/>
      <c r="K31" s="191"/>
      <c r="L31" s="191"/>
      <c r="M31" s="191"/>
      <c r="N31" s="191"/>
      <c r="O31" s="191"/>
      <c r="P31" s="191"/>
      <c r="Q31" s="191"/>
      <c r="R31" s="191"/>
      <c r="S31" s="191"/>
      <c r="T31" s="191"/>
      <c r="U31" s="71"/>
      <c r="V31" s="71"/>
      <c r="W31" s="71"/>
      <c r="X31" s="71"/>
      <c r="Y31" s="71"/>
      <c r="Z31" s="71"/>
      <c r="AA31" s="71"/>
      <c r="AB31" s="191"/>
      <c r="AC31" s="16"/>
      <c r="AD31" s="12"/>
      <c r="AE31" s="12"/>
      <c r="AF31" s="12"/>
      <c r="AG31" s="12"/>
      <c r="AH31" s="12"/>
      <c r="AI31" s="12"/>
      <c r="AJ31" s="12"/>
      <c r="AK31" s="71"/>
      <c r="AL31" s="71"/>
      <c r="AP31" s="134"/>
      <c r="AQ31" s="134"/>
      <c r="AR31" s="134"/>
      <c r="AS31" s="134"/>
      <c r="AT31" s="134"/>
      <c r="AU31" s="134"/>
      <c r="AV31" s="134"/>
    </row>
    <row r="32" spans="1:60" ht="15" customHeight="1">
      <c r="A32" s="91"/>
      <c r="B32" s="190" t="s">
        <v>297</v>
      </c>
      <c r="C32" s="191"/>
      <c r="D32" s="190" t="s">
        <v>7</v>
      </c>
      <c r="E32" s="71"/>
      <c r="F32" s="71"/>
      <c r="G32" s="71"/>
      <c r="H32" s="71"/>
      <c r="I32" s="71"/>
      <c r="J32" s="71"/>
      <c r="K32" s="71"/>
      <c r="L32" s="71"/>
      <c r="M32" s="71"/>
      <c r="N32" s="71"/>
      <c r="O32" s="71"/>
      <c r="P32" s="71"/>
      <c r="Q32" s="71"/>
      <c r="R32" s="71"/>
      <c r="S32" s="71"/>
      <c r="T32" s="71"/>
      <c r="U32" s="191"/>
      <c r="V32" s="143"/>
      <c r="W32" s="143"/>
      <c r="X32" s="143"/>
      <c r="Y32" s="143"/>
      <c r="Z32" s="143"/>
      <c r="AA32" s="143"/>
      <c r="AB32" s="205"/>
      <c r="AC32" s="719" t="s">
        <v>478</v>
      </c>
      <c r="AD32" s="720"/>
      <c r="AE32" s="720"/>
      <c r="AF32" s="720"/>
      <c r="AG32" s="720"/>
      <c r="AH32" s="720"/>
      <c r="AI32" s="720"/>
      <c r="AJ32" s="721"/>
      <c r="AK32" s="71"/>
      <c r="AL32" s="71"/>
      <c r="AP32" s="134" t="str">
        <f>IF(AT30=3,"","Bitte ")</f>
        <v xml:space="preserve">Bitte </v>
      </c>
      <c r="AQ32" s="134"/>
      <c r="AR32" s="134" t="str">
        <f>IF(AR30=1,"","Bindungsdauer wählen! ")</f>
        <v xml:space="preserve">Bindungsdauer wählen! </v>
      </c>
      <c r="AS32" s="134" t="str">
        <f>IF(AS30=1,"","Darlehenshöhe mit Anlage ermitteln")</f>
        <v>Darlehenshöhe mit Anlage ermitteln</v>
      </c>
      <c r="AT32" s="134" t="str">
        <f>IF(AT30=0,CONCATENATE(AP32,AQ32,AR32,AS32),"")</f>
        <v>Bitte Bindungsdauer wählen! Darlehenshöhe mit Anlage ermitteln</v>
      </c>
      <c r="AU32" s="134"/>
      <c r="AV32" s="134"/>
    </row>
    <row r="33" spans="1:55" ht="12" hidden="1" customHeight="1">
      <c r="A33" s="9"/>
      <c r="B33" s="12"/>
      <c r="C33" s="14"/>
      <c r="D33" s="143"/>
      <c r="E33" s="191"/>
      <c r="F33" s="191"/>
      <c r="G33" s="191"/>
      <c r="H33" s="191"/>
      <c r="I33" s="206" t="b">
        <v>1</v>
      </c>
      <c r="J33" s="191"/>
      <c r="K33" s="191"/>
      <c r="L33" s="191"/>
      <c r="M33" s="191"/>
      <c r="N33" s="191"/>
      <c r="O33" s="191"/>
      <c r="P33" s="191"/>
      <c r="Q33" s="191"/>
      <c r="R33" s="191"/>
      <c r="S33" s="191"/>
      <c r="T33" s="191"/>
      <c r="U33" s="191"/>
      <c r="V33" s="143"/>
      <c r="W33" s="143"/>
      <c r="X33" s="143"/>
      <c r="Y33" s="143"/>
      <c r="Z33" s="143"/>
      <c r="AA33" s="143"/>
      <c r="AB33" s="143"/>
      <c r="AC33" s="722"/>
      <c r="AD33" s="723"/>
      <c r="AE33" s="723"/>
      <c r="AF33" s="723"/>
      <c r="AG33" s="723"/>
      <c r="AH33" s="723"/>
      <c r="AI33" s="723"/>
      <c r="AJ33" s="724"/>
      <c r="AK33" s="71"/>
      <c r="AL33" s="71"/>
      <c r="AP33" s="134" t="s">
        <v>315</v>
      </c>
      <c r="AQ33" s="134" t="str">
        <f>IF(AQ31=1,"","Eingabe WE auf S. 3 tätigen, ")</f>
        <v xml:space="preserve">Eingabe WE auf S. 3 tätigen, </v>
      </c>
      <c r="AR33" s="134" t="str">
        <f>IF(AR31=1,"","Bindungsdauer wählen, ")</f>
        <v xml:space="preserve">Bindungsdauer wählen, </v>
      </c>
      <c r="AS33" s="134" t="str">
        <f>IF(AS31=1,"","Darlehenshöhe eingeben")</f>
        <v>Darlehenshöhe eingeben</v>
      </c>
      <c r="AT33" s="134" t="str">
        <f>IF(AT31&gt;0,CONCATENATE(AP33,AQ33,AR33,AS33),"")</f>
        <v/>
      </c>
      <c r="AU33" s="134"/>
      <c r="AV33" s="134"/>
    </row>
    <row r="34" spans="1:55" ht="13.5" customHeight="1">
      <c r="A34" s="9"/>
      <c r="B34" s="12"/>
      <c r="C34" s="191"/>
      <c r="D34" s="190" t="s">
        <v>313</v>
      </c>
      <c r="E34" s="71"/>
      <c r="F34" s="71"/>
      <c r="G34" s="71"/>
      <c r="H34" s="71"/>
      <c r="I34" s="71"/>
      <c r="J34" s="71"/>
      <c r="K34" s="71"/>
      <c r="L34" s="71"/>
      <c r="M34" s="71"/>
      <c r="N34" s="71"/>
      <c r="O34" s="71"/>
      <c r="P34" s="71"/>
      <c r="Q34" s="71"/>
      <c r="R34" s="71"/>
      <c r="S34" s="71"/>
      <c r="T34" s="71"/>
      <c r="U34" s="71"/>
      <c r="V34" s="71"/>
      <c r="W34" s="71"/>
      <c r="X34" s="71"/>
      <c r="Y34" s="317"/>
      <c r="Z34" s="317"/>
      <c r="AA34" s="317"/>
      <c r="AB34" s="318"/>
      <c r="AC34" s="722"/>
      <c r="AD34" s="723"/>
      <c r="AE34" s="723"/>
      <c r="AF34" s="723"/>
      <c r="AG34" s="723"/>
      <c r="AH34" s="723"/>
      <c r="AI34" s="723"/>
      <c r="AJ34" s="724"/>
      <c r="AK34" s="71"/>
      <c r="AL34" s="71"/>
      <c r="AP34" s="134" t="str">
        <f>IF(AT29=3,"","Bitte ")</f>
        <v xml:space="preserve">Bitte </v>
      </c>
      <c r="AQ34" s="134"/>
      <c r="AR34" s="134" t="str">
        <f>IF(AR29=1,"","Bindungsdauer wählen!")</f>
        <v>Bindungsdauer wählen!</v>
      </c>
      <c r="AS34" s="134" t="str">
        <f>IF(AS29=1,"","Darlehenshöhe mit Anlage ermitteln")</f>
        <v>Darlehenshöhe mit Anlage ermitteln</v>
      </c>
      <c r="AT34" s="134" t="str">
        <f>IF(AT29=0,CONCATENATE(AP34,AQ34,AR34,AS34),"")</f>
        <v>Bitte Bindungsdauer wählen!Darlehenshöhe mit Anlage ermitteln</v>
      </c>
      <c r="AU34" s="134"/>
      <c r="AV34" s="134"/>
    </row>
    <row r="35" spans="1:55" ht="10.5" customHeight="1">
      <c r="A35" s="9"/>
      <c r="B35" s="12"/>
      <c r="C35" s="191"/>
      <c r="D35" s="695" t="s">
        <v>649</v>
      </c>
      <c r="E35" s="696"/>
      <c r="F35" s="696"/>
      <c r="G35" s="696"/>
      <c r="H35" s="696"/>
      <c r="I35" s="696"/>
      <c r="J35" s="696"/>
      <c r="K35" s="696"/>
      <c r="L35" s="696"/>
      <c r="M35" s="696"/>
      <c r="N35" s="696"/>
      <c r="O35" s="696"/>
      <c r="P35" s="696"/>
      <c r="Q35" s="696"/>
      <c r="R35" s="696"/>
      <c r="S35" s="696"/>
      <c r="T35" s="696"/>
      <c r="U35" s="696"/>
      <c r="V35" s="696"/>
      <c r="W35" s="696"/>
      <c r="X35" s="696"/>
      <c r="Y35" s="696"/>
      <c r="Z35" s="696"/>
      <c r="AA35" s="696"/>
      <c r="AB35" s="697"/>
      <c r="AC35" s="725"/>
      <c r="AD35" s="726"/>
      <c r="AE35" s="726"/>
      <c r="AF35" s="726"/>
      <c r="AG35" s="726"/>
      <c r="AH35" s="726"/>
      <c r="AI35" s="726"/>
      <c r="AJ35" s="727"/>
      <c r="AK35" s="71"/>
      <c r="AL35" s="71"/>
      <c r="AQ35" s="253"/>
      <c r="AR35" s="253"/>
      <c r="AS35" s="253"/>
      <c r="AT35" s="253"/>
    </row>
    <row r="36" spans="1:55" ht="4.5" customHeight="1">
      <c r="A36" s="9"/>
      <c r="B36" s="12"/>
      <c r="C36" s="14"/>
      <c r="D36" s="12"/>
      <c r="E36" s="14"/>
      <c r="F36" s="14"/>
      <c r="G36" s="14"/>
      <c r="H36" s="14"/>
      <c r="I36" s="14"/>
      <c r="J36" s="14"/>
      <c r="K36" s="14"/>
      <c r="L36" s="14"/>
      <c r="M36" s="14"/>
      <c r="N36" s="14"/>
      <c r="O36" s="14"/>
      <c r="P36" s="14"/>
      <c r="Q36" s="14"/>
      <c r="R36" s="14"/>
      <c r="S36" s="14"/>
      <c r="T36" s="14"/>
      <c r="U36" s="14"/>
      <c r="V36" s="12"/>
      <c r="W36" s="12"/>
      <c r="X36" s="12"/>
      <c r="Y36" s="12"/>
      <c r="Z36" s="12"/>
      <c r="AA36" s="12"/>
      <c r="AB36" s="12"/>
      <c r="AC36" s="5"/>
      <c r="AD36" s="5"/>
      <c r="AE36" s="5"/>
      <c r="AF36" s="5"/>
      <c r="AG36" s="5"/>
      <c r="AH36" s="9"/>
      <c r="AI36" s="9"/>
      <c r="AJ36" s="12"/>
      <c r="AK36" s="71"/>
      <c r="AL36" s="71"/>
      <c r="AQ36" s="253"/>
      <c r="AR36" s="253"/>
      <c r="AS36" s="253"/>
      <c r="AT36" s="253"/>
    </row>
    <row r="37" spans="1:55" ht="15.75" customHeight="1" thickBot="1">
      <c r="A37" s="9"/>
      <c r="B37" s="297" t="s">
        <v>298</v>
      </c>
      <c r="C37" s="12"/>
      <c r="D37" s="580" t="b">
        <v>0</v>
      </c>
      <c r="E37" s="692" t="s">
        <v>566</v>
      </c>
      <c r="F37" s="693"/>
      <c r="G37" s="693"/>
      <c r="H37" s="693"/>
      <c r="I37" s="693"/>
      <c r="J37" s="693"/>
      <c r="K37" s="693"/>
      <c r="L37" s="693"/>
      <c r="M37" s="693"/>
      <c r="N37" s="693"/>
      <c r="O37" s="693"/>
      <c r="P37" s="693"/>
      <c r="Q37" s="693"/>
      <c r="R37" s="693"/>
      <c r="S37" s="693"/>
      <c r="T37" s="693"/>
      <c r="U37" s="693"/>
      <c r="V37" s="693"/>
      <c r="W37" s="693"/>
      <c r="X37" s="693"/>
      <c r="Y37" s="693"/>
      <c r="Z37" s="693"/>
      <c r="AA37" s="693"/>
      <c r="AB37" s="694"/>
      <c r="AC37" s="701" t="str">
        <f>IF(D37=TRUE,Förderberechnung!K30,"")</f>
        <v/>
      </c>
      <c r="AD37" s="702"/>
      <c r="AE37" s="702"/>
      <c r="AF37" s="702"/>
      <c r="AG37" s="702"/>
      <c r="AH37" s="702"/>
      <c r="AI37" s="702"/>
      <c r="AJ37" s="703"/>
      <c r="AK37" s="319" t="str">
        <f>IF(AND(AN37=0,AP11=TRUE),"*1","")</f>
        <v>*1</v>
      </c>
      <c r="AL37" s="71"/>
      <c r="AN37" s="1">
        <f>IF(AC37="",0,1)</f>
        <v>0</v>
      </c>
      <c r="AP37" s="110"/>
      <c r="AQ37" s="253"/>
      <c r="AR37" s="253"/>
      <c r="AS37" s="253"/>
      <c r="AT37" s="253"/>
      <c r="BA37" s="765" t="str">
        <f>IF(OR(AC37="",Förderberechnung!K30=""),"",IF(AC38&lt;&gt;ROUNDDOWN(Förderberechnung!K30,-2),"Sie haben eine manuelle Eingabe getätigt, bitte überprüfen Sie den Wert, da der automatische Übertrag gelöscht ist.",""))</f>
        <v/>
      </c>
      <c r="BB37" s="765"/>
      <c r="BC37" s="765"/>
    </row>
    <row r="38" spans="1:55" ht="15.75" customHeight="1">
      <c r="A38" s="9"/>
      <c r="B38" s="182"/>
      <c r="C38" s="12"/>
      <c r="D38" s="12"/>
      <c r="E38" s="120" t="s">
        <v>391</v>
      </c>
      <c r="G38" s="716" t="str">
        <f>IF(SUM('Gebäude-3'!AA54,'Gebäude-3'!AA58)=0,"",SUM('Gebäude-3'!AA54,'Gebäude-3'!AA58))</f>
        <v/>
      </c>
      <c r="H38" s="728"/>
      <c r="I38" s="728"/>
      <c r="J38" s="269"/>
      <c r="K38" s="269" t="s">
        <v>392</v>
      </c>
      <c r="L38" s="269"/>
      <c r="M38" s="269"/>
      <c r="N38" s="269"/>
      <c r="O38" s="269"/>
      <c r="P38" s="269"/>
      <c r="Q38" s="269"/>
      <c r="R38" s="269"/>
      <c r="S38" s="269"/>
      <c r="T38" s="269"/>
      <c r="U38" s="269"/>
      <c r="V38" s="119"/>
      <c r="W38" s="119"/>
      <c r="X38" s="119"/>
      <c r="Y38" s="119"/>
      <c r="Z38" s="119"/>
      <c r="AA38" s="119"/>
      <c r="AC38" s="704" t="str">
        <f>IF(AC37="","Förderbetrag wird errechnet und auf volle Hunderter abgerundet",ROUNDDOWN(AC37,-2))</f>
        <v>Förderbetrag wird errechnet und auf volle Hunderter abgerundet</v>
      </c>
      <c r="AD38" s="705"/>
      <c r="AE38" s="705"/>
      <c r="AF38" s="705"/>
      <c r="AG38" s="705"/>
      <c r="AH38" s="705"/>
      <c r="AI38" s="705"/>
      <c r="AJ38" s="706"/>
      <c r="AK38" s="71"/>
      <c r="AL38" s="71"/>
      <c r="AN38" s="1">
        <f>IF(G38="",0,1)</f>
        <v>0</v>
      </c>
      <c r="AP38" s="110"/>
      <c r="AQ38" s="253"/>
      <c r="AR38" s="253"/>
      <c r="AS38" s="253"/>
      <c r="AT38" s="253"/>
      <c r="BA38" s="765"/>
      <c r="BB38" s="765"/>
      <c r="BC38" s="765"/>
    </row>
    <row r="39" spans="1:55" ht="15.75" customHeight="1">
      <c r="A39" s="9"/>
      <c r="B39" s="13"/>
      <c r="C39" s="12"/>
      <c r="D39" s="12"/>
      <c r="E39" s="120" t="s">
        <v>394</v>
      </c>
      <c r="F39" s="119"/>
      <c r="G39" s="119"/>
      <c r="H39" s="119"/>
      <c r="I39" s="119"/>
      <c r="J39" s="716" t="str">
        <f>IF('Gebäude-3'!AA58="","",'Gebäude-3'!AA58)</f>
        <v/>
      </c>
      <c r="K39" s="716"/>
      <c r="L39" s="716"/>
      <c r="N39" s="120" t="s">
        <v>47</v>
      </c>
      <c r="O39" s="119"/>
      <c r="P39" s="119"/>
      <c r="Q39" s="287"/>
      <c r="R39" s="287"/>
      <c r="S39" s="717" t="str">
        <f>IF(AND(AQ30=1,AR7=4),"Bitte die Bindungsdauer wählen!","")</f>
        <v/>
      </c>
      <c r="T39" s="718"/>
      <c r="U39" s="718"/>
      <c r="V39" s="718"/>
      <c r="W39" s="718"/>
      <c r="X39" s="718"/>
      <c r="Y39" s="718"/>
      <c r="Z39" s="718"/>
      <c r="AA39" s="718"/>
      <c r="AB39" s="403"/>
      <c r="AC39" s="707"/>
      <c r="AD39" s="708"/>
      <c r="AE39" s="708"/>
      <c r="AF39" s="708"/>
      <c r="AG39" s="708"/>
      <c r="AH39" s="708"/>
      <c r="AI39" s="708"/>
      <c r="AJ39" s="709"/>
      <c r="AK39" s="627" t="str">
        <f>IF(OR(AC38="",Förderberechnung!K30=""),"",IF(AC38&lt;&gt;ROUNDDOWN(Förderberechnung!K30,-2),"!",""))</f>
        <v/>
      </c>
      <c r="AL39" s="71"/>
      <c r="AP39" s="110"/>
      <c r="AQ39" s="253"/>
      <c r="AR39" s="253"/>
      <c r="AS39" s="253"/>
      <c r="AT39" s="253"/>
      <c r="BA39" s="628"/>
      <c r="BB39" s="628"/>
      <c r="BC39" s="628"/>
    </row>
    <row r="40" spans="1:55" ht="15.75" customHeight="1" thickBot="1">
      <c r="A40" s="9"/>
      <c r="B40" s="13"/>
      <c r="C40" s="12"/>
      <c r="D40" s="12"/>
      <c r="E40" s="178" t="s">
        <v>276</v>
      </c>
      <c r="F40" s="177"/>
      <c r="G40" s="177"/>
      <c r="H40" s="177" t="str">
        <f>IF(AR7=1,15,IF(AR7=2,20,IF(AR7=3,25,"")))</f>
        <v/>
      </c>
      <c r="I40" s="178" t="s">
        <v>274</v>
      </c>
      <c r="J40" s="179"/>
      <c r="K40" s="129"/>
      <c r="L40" s="129"/>
      <c r="M40" s="120"/>
      <c r="N40" s="119"/>
      <c r="O40" s="119"/>
      <c r="P40" s="119"/>
      <c r="Q40" s="119"/>
      <c r="R40" s="304"/>
      <c r="S40" s="718"/>
      <c r="T40" s="718"/>
      <c r="U40" s="718"/>
      <c r="V40" s="718"/>
      <c r="W40" s="718"/>
      <c r="X40" s="718"/>
      <c r="Y40" s="718"/>
      <c r="Z40" s="718"/>
      <c r="AA40" s="718"/>
      <c r="AB40" s="403"/>
      <c r="AC40" s="710"/>
      <c r="AD40" s="711"/>
      <c r="AE40" s="711"/>
      <c r="AF40" s="711"/>
      <c r="AG40" s="711"/>
      <c r="AH40" s="711"/>
      <c r="AI40" s="711"/>
      <c r="AJ40" s="712"/>
      <c r="AK40" s="71"/>
      <c r="AL40" s="71"/>
      <c r="AP40" s="110"/>
    </row>
    <row r="41" spans="1:55" ht="5.25" customHeight="1" thickBot="1">
      <c r="A41" s="9"/>
      <c r="B41" s="13"/>
      <c r="C41" s="12"/>
      <c r="D41" s="12"/>
      <c r="E41" s="120"/>
      <c r="F41" s="119"/>
      <c r="G41" s="119"/>
      <c r="H41" s="119"/>
      <c r="I41" s="120"/>
      <c r="J41" s="129"/>
      <c r="K41" s="129"/>
      <c r="L41" s="129"/>
      <c r="M41" s="120"/>
      <c r="N41" s="119"/>
      <c r="O41" s="119"/>
      <c r="P41" s="119"/>
      <c r="Q41" s="119"/>
      <c r="R41" s="305"/>
      <c r="S41" s="718"/>
      <c r="T41" s="718"/>
      <c r="U41" s="718"/>
      <c r="V41" s="718"/>
      <c r="W41" s="718"/>
      <c r="X41" s="718"/>
      <c r="Y41" s="718"/>
      <c r="Z41" s="718"/>
      <c r="AA41" s="718"/>
      <c r="AB41" s="12"/>
      <c r="AC41" s="5"/>
      <c r="AD41" s="313"/>
      <c r="AE41" s="313"/>
      <c r="AF41" s="313"/>
      <c r="AG41" s="5"/>
      <c r="AH41" s="313"/>
      <c r="AI41" s="313"/>
      <c r="AJ41" s="313"/>
      <c r="AK41" s="71"/>
      <c r="AL41" s="71"/>
      <c r="AP41" s="110"/>
    </row>
    <row r="42" spans="1:55" ht="20.25" customHeight="1" thickBot="1">
      <c r="A42" s="9"/>
      <c r="B42" s="183"/>
      <c r="C42" s="12"/>
      <c r="D42" s="12"/>
      <c r="E42" s="120" t="s">
        <v>289</v>
      </c>
      <c r="F42" s="119"/>
      <c r="G42" s="119"/>
      <c r="H42" s="119"/>
      <c r="I42" s="119"/>
      <c r="J42" s="129"/>
      <c r="K42" s="129"/>
      <c r="L42" s="129"/>
      <c r="M42" s="120"/>
      <c r="N42" s="119"/>
      <c r="O42" s="71"/>
      <c r="P42" s="267" t="str">
        <f>IF('Gebäude-3'!AK10=2,"","inkl. Zuschlag für Effizienzhaus")</f>
        <v/>
      </c>
      <c r="R42" s="304"/>
      <c r="S42" s="304"/>
      <c r="T42" s="304"/>
      <c r="U42" s="304"/>
      <c r="V42" s="304"/>
      <c r="W42" s="304"/>
      <c r="X42" s="304"/>
      <c r="Y42" s="304"/>
      <c r="Z42" s="304"/>
      <c r="AA42" s="305"/>
      <c r="AB42" s="143"/>
      <c r="AC42" s="713" t="str">
        <f>IF($AC$37="","",IF(AR7=1,AC38*0.2+N(Förderberechnung!K39),IF(AR7=2,AC38*0.3+N(Förderberechnung!K39),IF(AR7=3,AC38*0.4+N(Förderberechnung!K39),""))))</f>
        <v/>
      </c>
      <c r="AD42" s="714"/>
      <c r="AE42" s="714"/>
      <c r="AF42" s="714"/>
      <c r="AG42" s="714"/>
      <c r="AH42" s="714"/>
      <c r="AI42" s="714"/>
      <c r="AJ42" s="715"/>
      <c r="AK42" s="71"/>
      <c r="AL42" s="71"/>
      <c r="AP42" s="110"/>
    </row>
    <row r="43" spans="1:55" ht="5.25" customHeight="1">
      <c r="A43" s="9"/>
      <c r="B43" s="13"/>
      <c r="C43" s="12"/>
      <c r="D43" s="12"/>
      <c r="E43" s="120"/>
      <c r="F43" s="119"/>
      <c r="G43" s="119"/>
      <c r="H43" s="119"/>
      <c r="I43" s="120"/>
      <c r="J43" s="129"/>
      <c r="K43" s="129"/>
      <c r="L43" s="129"/>
      <c r="M43" s="120"/>
      <c r="N43" s="119"/>
      <c r="O43" s="119"/>
      <c r="P43" s="119"/>
      <c r="Q43" s="119"/>
      <c r="R43" s="119"/>
      <c r="S43" s="119"/>
      <c r="T43" s="119"/>
      <c r="U43" s="120"/>
      <c r="V43" s="119"/>
      <c r="W43" s="119"/>
      <c r="X43" s="119"/>
      <c r="Y43" s="119"/>
      <c r="Z43" s="119"/>
      <c r="AA43" s="119"/>
      <c r="AB43" s="12"/>
      <c r="AC43" s="5"/>
      <c r="AD43" s="313"/>
      <c r="AE43" s="313"/>
      <c r="AF43" s="313"/>
      <c r="AG43" s="5"/>
      <c r="AH43" s="313"/>
      <c r="AI43" s="313"/>
      <c r="AJ43" s="313"/>
      <c r="AK43" s="71"/>
      <c r="AL43" s="71"/>
      <c r="AP43" s="110"/>
    </row>
    <row r="44" spans="1:55" ht="15.75" customHeight="1">
      <c r="A44" s="9"/>
      <c r="B44" s="298" t="s">
        <v>404</v>
      </c>
      <c r="C44" s="12"/>
      <c r="D44" s="580" t="b">
        <v>0</v>
      </c>
      <c r="E44" s="692" t="s">
        <v>568</v>
      </c>
      <c r="F44" s="693"/>
      <c r="G44" s="693"/>
      <c r="H44" s="693"/>
      <c r="I44" s="693"/>
      <c r="J44" s="693"/>
      <c r="K44" s="693"/>
      <c r="L44" s="693"/>
      <c r="M44" s="693"/>
      <c r="N44" s="693"/>
      <c r="O44" s="693"/>
      <c r="P44" s="693"/>
      <c r="Q44" s="693"/>
      <c r="R44" s="693"/>
      <c r="S44" s="693"/>
      <c r="T44" s="693"/>
      <c r="U44" s="693"/>
      <c r="V44" s="693"/>
      <c r="W44" s="693"/>
      <c r="X44" s="693"/>
      <c r="Y44" s="693"/>
      <c r="Z44" s="693"/>
      <c r="AA44" s="693"/>
      <c r="AB44" s="694"/>
      <c r="AC44" s="698" t="str">
        <f>IF(D44=TRUE,IF(G38="","",G38*10000),"")</f>
        <v/>
      </c>
      <c r="AD44" s="699"/>
      <c r="AE44" s="699"/>
      <c r="AF44" s="699"/>
      <c r="AG44" s="699"/>
      <c r="AH44" s="699"/>
      <c r="AI44" s="699"/>
      <c r="AJ44" s="700"/>
      <c r="AK44" s="71"/>
      <c r="AL44" s="71"/>
      <c r="AP44" s="110"/>
      <c r="AQ44" s="253"/>
      <c r="AR44" s="253"/>
      <c r="AS44" s="253"/>
      <c r="AT44" s="253"/>
    </row>
    <row r="45" spans="1:55" ht="5.25" customHeight="1">
      <c r="A45" s="9"/>
      <c r="B45" s="13"/>
      <c r="C45" s="12"/>
      <c r="D45" s="12"/>
      <c r="E45" s="120"/>
      <c r="F45" s="119"/>
      <c r="G45" s="119"/>
      <c r="H45" s="119"/>
      <c r="I45" s="120"/>
      <c r="J45" s="129"/>
      <c r="K45" s="129"/>
      <c r="L45" s="129"/>
      <c r="M45" s="120"/>
      <c r="N45" s="119"/>
      <c r="O45" s="119"/>
      <c r="P45" s="119"/>
      <c r="Q45" s="119"/>
      <c r="R45" s="119"/>
      <c r="S45" s="119"/>
      <c r="T45" s="119"/>
      <c r="U45" s="120"/>
      <c r="V45" s="119"/>
      <c r="W45" s="119"/>
      <c r="X45" s="119"/>
      <c r="Y45" s="119"/>
      <c r="Z45" s="119"/>
      <c r="AA45" s="119"/>
      <c r="AB45" s="12"/>
      <c r="AC45" s="5"/>
      <c r="AD45" s="313"/>
      <c r="AE45" s="313"/>
      <c r="AF45" s="313"/>
      <c r="AG45" s="5"/>
      <c r="AH45" s="313"/>
      <c r="AI45" s="313"/>
      <c r="AJ45" s="313"/>
      <c r="AK45" s="71"/>
      <c r="AL45" s="71"/>
      <c r="AP45" s="110"/>
    </row>
    <row r="46" spans="1:55" ht="15.75" customHeight="1" thickBot="1">
      <c r="A46" s="9"/>
      <c r="B46" s="297" t="s">
        <v>442</v>
      </c>
      <c r="C46" s="12"/>
      <c r="D46" s="580" t="b">
        <v>0</v>
      </c>
      <c r="E46" s="745" t="s">
        <v>567</v>
      </c>
      <c r="F46" s="693"/>
      <c r="G46" s="693"/>
      <c r="H46" s="693"/>
      <c r="I46" s="693"/>
      <c r="J46" s="693"/>
      <c r="K46" s="693"/>
      <c r="L46" s="693"/>
      <c r="M46" s="693"/>
      <c r="N46" s="693"/>
      <c r="O46" s="693"/>
      <c r="P46" s="693"/>
      <c r="Q46" s="693"/>
      <c r="R46" s="693"/>
      <c r="S46" s="693"/>
      <c r="T46" s="693"/>
      <c r="U46" s="693"/>
      <c r="V46" s="693"/>
      <c r="W46" s="693"/>
      <c r="X46" s="693"/>
      <c r="Y46" s="693"/>
      <c r="Z46" s="693"/>
      <c r="AA46" s="693"/>
      <c r="AB46" s="694"/>
      <c r="AC46" s="701" t="str">
        <f>IF(D46=TRUE,Förderberechnung!K32,"")</f>
        <v/>
      </c>
      <c r="AD46" s="702"/>
      <c r="AE46" s="702"/>
      <c r="AF46" s="702"/>
      <c r="AG46" s="702"/>
      <c r="AH46" s="702"/>
      <c r="AI46" s="702"/>
      <c r="AJ46" s="703"/>
      <c r="AK46" s="319" t="str">
        <f>IF(AND(AP12=TRUE,AN46=0),"*1","")</f>
        <v>*1</v>
      </c>
      <c r="AL46" s="71"/>
      <c r="AN46" s="1">
        <f>IF(AC46="",0,1)</f>
        <v>0</v>
      </c>
      <c r="AP46" s="110"/>
      <c r="BA46" s="765" t="str">
        <f>IF(OR(AC46="",Förderberechnung!K32=""),"",IF(AC47&lt;&gt;ROUNDDOWN(Förderberechnung!K32,-2),"Sie haben eine manuelle Eingabe getätigt, bitte überprüfen Sie den Wert, da der automatische Übertrag gelöscht ist.",""))</f>
        <v/>
      </c>
      <c r="BB46" s="765"/>
      <c r="BC46" s="765"/>
    </row>
    <row r="47" spans="1:55" ht="15.75" customHeight="1">
      <c r="A47" s="9"/>
      <c r="B47" s="183"/>
      <c r="C47" s="12"/>
      <c r="D47" s="12"/>
      <c r="E47" s="118" t="s">
        <v>393</v>
      </c>
      <c r="F47" s="120"/>
      <c r="G47" s="750" t="str">
        <f>IF(SUM('Gebäude-3'!AA52,'Gebäude-3'!AA56)=0,"",SUM('Gebäude-3'!AA52,'Gebäude-3'!AA56))</f>
        <v/>
      </c>
      <c r="H47" s="750"/>
      <c r="I47" s="750"/>
      <c r="J47" s="120"/>
      <c r="K47" s="269" t="s">
        <v>392</v>
      </c>
      <c r="L47" s="120"/>
      <c r="M47" s="120"/>
      <c r="N47" s="120"/>
      <c r="O47" s="120"/>
      <c r="P47" s="120"/>
      <c r="Q47" s="118"/>
      <c r="R47" s="118"/>
      <c r="S47" s="118"/>
      <c r="T47" s="119"/>
      <c r="U47" s="118"/>
      <c r="V47" s="119"/>
      <c r="W47" s="119"/>
      <c r="X47" s="119"/>
      <c r="Y47" s="119"/>
      <c r="Z47" s="119"/>
      <c r="AA47" s="119"/>
      <c r="AC47" s="704" t="str">
        <f>IF(AC46="","Förderbetrag wird errechnet und auf volle Hunderter abgerundet",ROUNDDOWN(AC46,-2))</f>
        <v>Förderbetrag wird errechnet und auf volle Hunderter abgerundet</v>
      </c>
      <c r="AD47" s="705"/>
      <c r="AE47" s="705"/>
      <c r="AF47" s="705"/>
      <c r="AG47" s="705"/>
      <c r="AH47" s="705"/>
      <c r="AI47" s="705"/>
      <c r="AJ47" s="706"/>
      <c r="AK47" s="71"/>
      <c r="AL47" s="71"/>
      <c r="AN47" s="1">
        <f>IF(G47="",0,1)</f>
        <v>0</v>
      </c>
      <c r="AP47" s="110"/>
      <c r="BA47" s="765"/>
      <c r="BB47" s="765"/>
      <c r="BC47" s="765"/>
    </row>
    <row r="48" spans="1:55" ht="15.75" customHeight="1">
      <c r="A48" s="747" t="s">
        <v>684</v>
      </c>
      <c r="B48" s="13"/>
      <c r="C48" s="12"/>
      <c r="D48" s="12"/>
      <c r="E48" s="118" t="s">
        <v>394</v>
      </c>
      <c r="F48" s="119"/>
      <c r="G48" s="119"/>
      <c r="H48" s="119"/>
      <c r="I48" s="119"/>
      <c r="J48" s="749" t="str">
        <f>IF('Gebäude-3'!AA56="","",'Gebäude-3'!AA56)</f>
        <v/>
      </c>
      <c r="K48" s="750"/>
      <c r="L48" s="750"/>
      <c r="M48" s="120"/>
      <c r="N48" s="119" t="s">
        <v>47</v>
      </c>
      <c r="O48" s="119"/>
      <c r="P48" s="119"/>
      <c r="Q48" s="287"/>
      <c r="R48" s="287"/>
      <c r="S48" s="717" t="str">
        <f>IF(AND(AQ29=1,AS7=4),"Bitte die Bindungsdauer wählen!","")</f>
        <v/>
      </c>
      <c r="T48" s="718"/>
      <c r="U48" s="718"/>
      <c r="V48" s="718"/>
      <c r="W48" s="718"/>
      <c r="X48" s="718"/>
      <c r="Y48" s="718"/>
      <c r="Z48" s="718"/>
      <c r="AA48" s="718"/>
      <c r="AB48" s="403"/>
      <c r="AC48" s="707"/>
      <c r="AD48" s="708"/>
      <c r="AE48" s="708"/>
      <c r="AF48" s="708"/>
      <c r="AG48" s="708"/>
      <c r="AH48" s="708"/>
      <c r="AI48" s="708"/>
      <c r="AJ48" s="709"/>
      <c r="AK48" s="627" t="str">
        <f>IF(OR(AC47="",Förderberechnung!K32=""),"",IF(AC47&lt;&gt;ROUNDDOWN(Förderberechnung!K32,-2),"!",""))</f>
        <v/>
      </c>
      <c r="AL48" s="71"/>
      <c r="BA48" s="629"/>
      <c r="BB48" s="629"/>
      <c r="BC48" s="629"/>
    </row>
    <row r="49" spans="1:43" ht="15.75" customHeight="1" thickBot="1">
      <c r="A49" s="747"/>
      <c r="B49" s="13"/>
      <c r="C49" s="12"/>
      <c r="D49" s="12"/>
      <c r="E49" s="178" t="s">
        <v>276</v>
      </c>
      <c r="F49" s="177"/>
      <c r="G49" s="177"/>
      <c r="H49" s="177" t="str">
        <f>IF(AS7=1,15,IF(AS7=2,20,IF(AS7=3,25,"")))</f>
        <v/>
      </c>
      <c r="I49" s="178" t="s">
        <v>274</v>
      </c>
      <c r="J49" s="179"/>
      <c r="K49" s="129"/>
      <c r="L49" s="129"/>
      <c r="M49" s="120"/>
      <c r="N49" s="119"/>
      <c r="O49" s="119"/>
      <c r="P49" s="119"/>
      <c r="Q49" s="119"/>
      <c r="R49" s="304"/>
      <c r="S49" s="718"/>
      <c r="T49" s="718"/>
      <c r="U49" s="718"/>
      <c r="V49" s="718"/>
      <c r="W49" s="718"/>
      <c r="X49" s="718"/>
      <c r="Y49" s="718"/>
      <c r="Z49" s="718"/>
      <c r="AA49" s="718"/>
      <c r="AB49" s="403"/>
      <c r="AC49" s="710"/>
      <c r="AD49" s="711"/>
      <c r="AE49" s="711"/>
      <c r="AF49" s="711"/>
      <c r="AG49" s="711"/>
      <c r="AH49" s="711"/>
      <c r="AI49" s="711"/>
      <c r="AJ49" s="712"/>
      <c r="AK49" s="71"/>
      <c r="AL49" s="71"/>
    </row>
    <row r="50" spans="1:43" ht="3.75" customHeight="1" thickBot="1">
      <c r="A50" s="747"/>
      <c r="B50" s="13"/>
      <c r="C50" s="12"/>
      <c r="D50" s="12"/>
      <c r="E50" s="120"/>
      <c r="F50" s="119"/>
      <c r="G50" s="119"/>
      <c r="H50" s="119"/>
      <c r="I50" s="120"/>
      <c r="J50" s="129"/>
      <c r="K50" s="129"/>
      <c r="L50" s="129"/>
      <c r="M50" s="120"/>
      <c r="N50" s="119"/>
      <c r="O50" s="119"/>
      <c r="P50" s="119"/>
      <c r="Q50" s="119"/>
      <c r="R50" s="304"/>
      <c r="S50" s="718"/>
      <c r="T50" s="718"/>
      <c r="U50" s="718"/>
      <c r="V50" s="718"/>
      <c r="W50" s="718"/>
      <c r="X50" s="718"/>
      <c r="Y50" s="718"/>
      <c r="Z50" s="718"/>
      <c r="AA50" s="718"/>
      <c r="AB50" s="12"/>
      <c r="AC50" s="5"/>
      <c r="AD50" s="313"/>
      <c r="AE50" s="313"/>
      <c r="AF50" s="313"/>
      <c r="AG50" s="5"/>
      <c r="AH50" s="313"/>
      <c r="AI50" s="313"/>
      <c r="AJ50" s="313"/>
      <c r="AK50" s="71"/>
      <c r="AL50" s="71"/>
    </row>
    <row r="51" spans="1:43" ht="20.25" customHeight="1" thickBot="1">
      <c r="A51" s="747"/>
      <c r="B51" s="183"/>
      <c r="C51" s="12"/>
      <c r="D51" s="12"/>
      <c r="E51" s="120" t="s">
        <v>289</v>
      </c>
      <c r="F51" s="119"/>
      <c r="G51" s="119"/>
      <c r="H51" s="119"/>
      <c r="I51" s="119"/>
      <c r="J51" s="129"/>
      <c r="K51" s="129"/>
      <c r="L51" s="129"/>
      <c r="M51" s="120"/>
      <c r="N51" s="119"/>
      <c r="O51" s="119"/>
      <c r="P51" s="240" t="str">
        <f>IF('Gebäude-3'!AK10=2,"","inkl. Zuschlag für Effizienzhaus")</f>
        <v/>
      </c>
      <c r="R51" s="304"/>
      <c r="S51" s="304"/>
      <c r="T51" s="304"/>
      <c r="U51" s="304"/>
      <c r="V51" s="304"/>
      <c r="W51" s="304"/>
      <c r="X51" s="304"/>
      <c r="Y51" s="304"/>
      <c r="Z51" s="304"/>
      <c r="AA51" s="304"/>
      <c r="AB51" s="12"/>
      <c r="AC51" s="713" t="str">
        <f>IF($AC$46="","",IF(AS7=1,AC47*0.2+N(Förderberechnung!K41),IF(AS7=2,AC47*0.25+N(Förderberechnung!K41),IF(AS7=3,AC47*0.3+N(Förderberechnung!K41),""))))</f>
        <v/>
      </c>
      <c r="AD51" s="714"/>
      <c r="AE51" s="714"/>
      <c r="AF51" s="714"/>
      <c r="AG51" s="714"/>
      <c r="AH51" s="714"/>
      <c r="AI51" s="714"/>
      <c r="AJ51" s="715"/>
      <c r="AK51" s="71"/>
      <c r="AL51" s="71"/>
    </row>
    <row r="52" spans="1:43" ht="5.25" customHeight="1">
      <c r="A52" s="747"/>
      <c r="B52" s="13"/>
      <c r="C52" s="12"/>
      <c r="D52" s="12"/>
      <c r="E52" s="120"/>
      <c r="F52" s="119"/>
      <c r="G52" s="119"/>
      <c r="H52" s="119"/>
      <c r="I52" s="120"/>
      <c r="J52" s="129"/>
      <c r="K52" s="129"/>
      <c r="L52" s="129"/>
      <c r="M52" s="120"/>
      <c r="N52" s="119"/>
      <c r="O52" s="119"/>
      <c r="P52" s="119"/>
      <c r="Q52" s="119"/>
      <c r="R52" s="288"/>
      <c r="S52" s="288"/>
      <c r="T52" s="288"/>
      <c r="U52" s="288"/>
      <c r="V52" s="288"/>
      <c r="W52" s="288"/>
      <c r="X52" s="288"/>
      <c r="Y52" s="288"/>
      <c r="Z52" s="288"/>
      <c r="AA52" s="288"/>
      <c r="AB52" s="12"/>
      <c r="AC52" s="5"/>
      <c r="AD52" s="313"/>
      <c r="AE52" s="313"/>
      <c r="AF52" s="313"/>
      <c r="AG52" s="5"/>
      <c r="AH52" s="313"/>
      <c r="AI52" s="313"/>
      <c r="AJ52" s="313"/>
      <c r="AK52" s="71"/>
      <c r="AL52" s="71"/>
      <c r="AP52" s="110"/>
    </row>
    <row r="53" spans="1:43" ht="15.75" customHeight="1">
      <c r="A53" s="747"/>
      <c r="B53" s="182" t="s">
        <v>443</v>
      </c>
      <c r="C53" s="12"/>
      <c r="D53" s="580" t="b">
        <v>0</v>
      </c>
      <c r="E53" s="739" t="s">
        <v>568</v>
      </c>
      <c r="F53" s="693"/>
      <c r="G53" s="693"/>
      <c r="H53" s="693"/>
      <c r="I53" s="693"/>
      <c r="J53" s="693"/>
      <c r="K53" s="693"/>
      <c r="L53" s="693"/>
      <c r="M53" s="693"/>
      <c r="N53" s="693"/>
      <c r="O53" s="693"/>
      <c r="P53" s="693"/>
      <c r="Q53" s="693"/>
      <c r="R53" s="693"/>
      <c r="S53" s="693"/>
      <c r="T53" s="693"/>
      <c r="U53" s="693"/>
      <c r="V53" s="693"/>
      <c r="W53" s="693"/>
      <c r="X53" s="693"/>
      <c r="Y53" s="693"/>
      <c r="Z53" s="693"/>
      <c r="AA53" s="693"/>
      <c r="AB53" s="694"/>
      <c r="AC53" s="698" t="str">
        <f>IF(D53=TRUE,IF(G47="","",G47*6000),"")</f>
        <v/>
      </c>
      <c r="AD53" s="699"/>
      <c r="AE53" s="699"/>
      <c r="AF53" s="699"/>
      <c r="AG53" s="699"/>
      <c r="AH53" s="699"/>
      <c r="AI53" s="699"/>
      <c r="AJ53" s="700"/>
      <c r="AK53" s="71"/>
      <c r="AL53" s="71"/>
      <c r="AP53" s="110"/>
    </row>
    <row r="54" spans="1:43" ht="12.75" customHeight="1">
      <c r="A54" s="747"/>
      <c r="B54" s="13"/>
      <c r="C54" s="12"/>
      <c r="D54" s="12"/>
      <c r="E54" s="302"/>
      <c r="F54" s="303"/>
      <c r="G54" s="300"/>
      <c r="H54" s="300"/>
      <c r="I54" s="300"/>
      <c r="J54" s="301"/>
      <c r="K54" s="301"/>
      <c r="L54" s="301"/>
      <c r="M54" s="300"/>
      <c r="N54" s="300"/>
      <c r="O54" s="300"/>
      <c r="P54" s="299"/>
      <c r="Q54" s="299"/>
      <c r="R54" s="288"/>
      <c r="S54" s="288"/>
      <c r="T54" s="288"/>
      <c r="U54" s="288"/>
      <c r="V54" s="288"/>
      <c r="W54" s="288"/>
      <c r="X54" s="288"/>
      <c r="Y54" s="288"/>
      <c r="Z54" s="288"/>
      <c r="AA54" s="288"/>
      <c r="AB54" s="12"/>
      <c r="AC54" s="5"/>
      <c r="AD54" s="313"/>
      <c r="AE54" s="313"/>
      <c r="AF54" s="313"/>
      <c r="AG54" s="5"/>
      <c r="AH54" s="313"/>
      <c r="AI54" s="313"/>
      <c r="AJ54" s="313"/>
      <c r="AK54" s="71"/>
      <c r="AL54" s="71"/>
    </row>
    <row r="55" spans="1:43" ht="5.25" customHeight="1">
      <c r="A55" s="747"/>
      <c r="B55" s="13"/>
      <c r="C55" s="12"/>
      <c r="D55" s="12"/>
      <c r="E55" s="120"/>
      <c r="F55" s="119"/>
      <c r="G55" s="119"/>
      <c r="H55" s="119"/>
      <c r="I55" s="120"/>
      <c r="J55" s="129"/>
      <c r="K55" s="129"/>
      <c r="L55" s="129"/>
      <c r="M55" s="120"/>
      <c r="N55" s="119"/>
      <c r="O55" s="119"/>
      <c r="P55" s="119"/>
      <c r="Q55" s="119"/>
      <c r="R55" s="288"/>
      <c r="S55" s="288"/>
      <c r="T55" s="288"/>
      <c r="U55" s="288"/>
      <c r="V55" s="288"/>
      <c r="W55" s="288"/>
      <c r="X55" s="288"/>
      <c r="Y55" s="288"/>
      <c r="Z55" s="288"/>
      <c r="AA55" s="288"/>
      <c r="AB55" s="12"/>
      <c r="AC55" s="5"/>
      <c r="AD55" s="313"/>
      <c r="AE55" s="313"/>
      <c r="AF55" s="313"/>
      <c r="AG55" s="5"/>
      <c r="AH55" s="313"/>
      <c r="AI55" s="313"/>
      <c r="AJ55" s="313"/>
      <c r="AK55" s="71"/>
      <c r="AL55" s="71"/>
    </row>
    <row r="56" spans="1:43" ht="17.5" customHeight="1">
      <c r="A56" s="747"/>
      <c r="B56" s="183" t="s">
        <v>479</v>
      </c>
      <c r="C56" s="69"/>
      <c r="D56" s="580" t="b">
        <v>0</v>
      </c>
      <c r="E56" s="737" t="s">
        <v>476</v>
      </c>
      <c r="F56" s="737"/>
      <c r="G56" s="737"/>
      <c r="H56" s="737"/>
      <c r="I56" s="737"/>
      <c r="J56" s="737"/>
      <c r="K56" s="737"/>
      <c r="L56" s="737"/>
      <c r="M56" s="737"/>
      <c r="N56" s="737"/>
      <c r="O56" s="737"/>
      <c r="P56" s="737"/>
      <c r="Q56" s="737"/>
      <c r="R56" s="737"/>
      <c r="S56" s="737"/>
      <c r="T56" s="737"/>
      <c r="U56" s="737"/>
      <c r="V56" s="737"/>
      <c r="W56" s="737"/>
      <c r="X56" s="737"/>
      <c r="Y56" s="737"/>
      <c r="Z56" s="737"/>
      <c r="AA56" s="737"/>
      <c r="AB56" s="69"/>
      <c r="AC56" s="756" t="s">
        <v>573</v>
      </c>
      <c r="AD56" s="757"/>
      <c r="AE56" s="757"/>
      <c r="AF56" s="757"/>
      <c r="AG56" s="757"/>
      <c r="AH56" s="757"/>
      <c r="AI56" s="757"/>
      <c r="AJ56" s="758"/>
      <c r="AK56" s="182"/>
      <c r="AL56" s="71"/>
      <c r="AQ56" s="257"/>
    </row>
    <row r="57" spans="1:43" ht="11.25" customHeight="1">
      <c r="A57" s="747"/>
      <c r="B57" s="183"/>
      <c r="C57" s="69"/>
      <c r="D57" s="69"/>
      <c r="E57" s="392" t="s">
        <v>396</v>
      </c>
      <c r="F57" s="392"/>
      <c r="G57" s="392"/>
      <c r="H57" s="392"/>
      <c r="I57" s="392"/>
      <c r="J57" s="392"/>
      <c r="K57" s="392"/>
      <c r="L57" s="392"/>
      <c r="M57" s="392"/>
      <c r="N57" s="392"/>
      <c r="Q57" s="71"/>
      <c r="R57" s="71"/>
      <c r="S57" s="392"/>
      <c r="T57" s="392"/>
      <c r="U57" s="392"/>
      <c r="V57" s="392"/>
      <c r="W57" s="392"/>
      <c r="X57" s="392"/>
      <c r="Y57" s="392"/>
      <c r="Z57" s="392"/>
      <c r="AA57" s="392"/>
      <c r="AB57" s="69"/>
      <c r="AC57" s="759"/>
      <c r="AD57" s="760"/>
      <c r="AE57" s="760"/>
      <c r="AF57" s="760"/>
      <c r="AG57" s="760"/>
      <c r="AH57" s="760"/>
      <c r="AI57" s="760"/>
      <c r="AJ57" s="761"/>
      <c r="AK57" s="182"/>
      <c r="AL57" s="71"/>
    </row>
    <row r="58" spans="1:43" ht="11.25" customHeight="1">
      <c r="A58" s="747"/>
      <c r="B58" s="183"/>
      <c r="C58" s="69"/>
      <c r="D58" s="69"/>
      <c r="E58" s="394" t="str">
        <f>IF(D56,"- Bitte wählen Sie Effizienzhaus und Laufzeit aus:"," ")</f>
        <v xml:space="preserve"> </v>
      </c>
      <c r="F58" s="392"/>
      <c r="G58" s="392"/>
      <c r="H58" s="392"/>
      <c r="I58" s="392"/>
      <c r="J58" s="392"/>
      <c r="K58" s="392"/>
      <c r="L58" s="392"/>
      <c r="M58" s="392"/>
      <c r="N58" s="392"/>
      <c r="O58" s="392"/>
      <c r="P58" s="392"/>
      <c r="Q58" s="392"/>
      <c r="R58" s="392"/>
      <c r="S58" s="392"/>
      <c r="T58" s="392"/>
      <c r="U58" s="71"/>
      <c r="V58" s="71"/>
      <c r="W58" s="71"/>
      <c r="X58" s="71"/>
      <c r="Y58" s="392"/>
      <c r="Z58" s="392"/>
      <c r="AA58" s="392"/>
      <c r="AB58" s="69"/>
      <c r="AC58" s="393"/>
      <c r="AD58" s="182"/>
      <c r="AE58" s="182"/>
      <c r="AF58" s="182"/>
      <c r="AG58" s="182"/>
      <c r="AH58" s="182"/>
      <c r="AI58" s="182"/>
      <c r="AJ58" s="182"/>
      <c r="AK58" s="182"/>
      <c r="AL58" s="71"/>
      <c r="AQ58" s="257" t="s">
        <v>517</v>
      </c>
    </row>
    <row r="59" spans="1:43" ht="15.75" customHeight="1">
      <c r="A59" s="747"/>
      <c r="B59" s="182"/>
      <c r="C59" s="69"/>
      <c r="D59" s="69"/>
      <c r="E59" s="395"/>
      <c r="F59" s="740"/>
      <c r="G59" s="741"/>
      <c r="H59" s="741"/>
      <c r="I59" s="741"/>
      <c r="J59" s="395" t="s">
        <v>417</v>
      </c>
      <c r="K59" s="71"/>
      <c r="L59" s="71"/>
      <c r="M59" s="395"/>
      <c r="N59" s="71"/>
      <c r="O59" s="738"/>
      <c r="P59" s="738"/>
      <c r="Q59" s="738"/>
      <c r="R59" s="396" t="s">
        <v>273</v>
      </c>
      <c r="S59" s="395"/>
      <c r="T59" s="395"/>
      <c r="U59" s="742"/>
      <c r="V59" s="743"/>
      <c r="W59" s="743"/>
      <c r="X59" s="744"/>
      <c r="Y59" s="395"/>
      <c r="Z59" s="395"/>
      <c r="AA59" s="395"/>
      <c r="AB59" s="69"/>
      <c r="AC59" s="762"/>
      <c r="AD59" s="763"/>
      <c r="AE59" s="763"/>
      <c r="AF59" s="763"/>
      <c r="AG59" s="763"/>
      <c r="AH59" s="763"/>
      <c r="AI59" s="763"/>
      <c r="AJ59" s="764"/>
      <c r="AK59" s="402"/>
      <c r="AL59" s="71"/>
      <c r="AQ59" s="257" t="s">
        <v>518</v>
      </c>
    </row>
    <row r="60" spans="1:43" ht="15" customHeight="1">
      <c r="A60" s="747"/>
      <c r="B60" s="751"/>
      <c r="C60" s="751"/>
      <c r="D60" s="751"/>
      <c r="E60" s="751"/>
      <c r="F60" s="751"/>
      <c r="G60" s="751"/>
      <c r="H60" s="751"/>
      <c r="I60" s="395"/>
      <c r="J60" s="395" t="s">
        <v>218</v>
      </c>
      <c r="K60" s="395"/>
      <c r="L60" s="395"/>
      <c r="M60" s="71"/>
      <c r="N60" s="71"/>
      <c r="O60" s="738"/>
      <c r="P60" s="738"/>
      <c r="Q60" s="738"/>
      <c r="R60" s="296" t="s">
        <v>272</v>
      </c>
      <c r="S60" s="395"/>
      <c r="T60" s="93"/>
      <c r="U60" s="752"/>
      <c r="V60" s="753"/>
      <c r="W60" s="753"/>
      <c r="X60" s="754"/>
      <c r="Y60" s="93"/>
      <c r="Z60" s="395"/>
      <c r="AA60" s="395"/>
      <c r="AB60" s="69"/>
      <c r="AC60" s="767" t="str">
        <f>IF($AC$59&gt;0,"- Bitte Betrag und Konditionen
  unter Kosten- und Finanzierung, 
  9.1 ergänzen!", " ")</f>
        <v xml:space="preserve"> </v>
      </c>
      <c r="AD60" s="767"/>
      <c r="AE60" s="767"/>
      <c r="AF60" s="767"/>
      <c r="AG60" s="767"/>
      <c r="AH60" s="767"/>
      <c r="AI60" s="767"/>
      <c r="AJ60" s="767"/>
      <c r="AK60" s="767"/>
      <c r="AL60" s="71"/>
      <c r="AQ60" s="257" t="s">
        <v>516</v>
      </c>
    </row>
    <row r="61" spans="1:43" ht="15" customHeight="1">
      <c r="A61" s="747"/>
      <c r="B61" s="91"/>
      <c r="C61" s="93"/>
      <c r="D61" s="93"/>
      <c r="E61" s="71"/>
      <c r="F61" s="71"/>
      <c r="G61" s="71"/>
      <c r="H61" s="71"/>
      <c r="J61" s="395" t="s">
        <v>574</v>
      </c>
      <c r="K61" s="395"/>
      <c r="L61" s="395"/>
      <c r="O61" s="738"/>
      <c r="P61" s="738"/>
      <c r="Q61" s="738"/>
      <c r="R61" s="296" t="s">
        <v>272</v>
      </c>
      <c r="S61" s="395"/>
      <c r="T61" s="93"/>
      <c r="U61" s="752"/>
      <c r="V61" s="753"/>
      <c r="W61" s="753"/>
      <c r="X61" s="754"/>
      <c r="Y61" s="93"/>
      <c r="Z61" s="91"/>
      <c r="AA61" s="91"/>
      <c r="AB61" s="69"/>
      <c r="AC61" s="767"/>
      <c r="AD61" s="767"/>
      <c r="AE61" s="767"/>
      <c r="AF61" s="767"/>
      <c r="AG61" s="767"/>
      <c r="AH61" s="767"/>
      <c r="AI61" s="767"/>
      <c r="AJ61" s="767"/>
      <c r="AK61" s="767"/>
      <c r="AL61" s="71"/>
    </row>
    <row r="62" spans="1:43" ht="10" customHeight="1">
      <c r="A62" s="747"/>
      <c r="B62" s="296"/>
      <c r="C62" s="93"/>
      <c r="D62" s="93"/>
      <c r="E62" s="534" t="str">
        <f>IF($D$56=TRUE,"- Bitte tilgungsfreie Zeit gem. Produktoption eingeben", " ")</f>
        <v xml:space="preserve"> </v>
      </c>
      <c r="F62" s="240"/>
      <c r="G62" s="240"/>
      <c r="H62" s="240"/>
      <c r="I62" s="120"/>
      <c r="J62" s="397"/>
      <c r="K62" s="397"/>
      <c r="L62" s="397"/>
      <c r="M62" s="120"/>
      <c r="N62" s="120"/>
      <c r="O62" s="120"/>
      <c r="P62" s="120"/>
      <c r="Q62" s="120"/>
      <c r="R62" s="120"/>
      <c r="S62" s="120"/>
      <c r="T62" s="120"/>
      <c r="U62" s="120"/>
      <c r="V62" s="120"/>
      <c r="W62" s="120"/>
      <c r="X62" s="120"/>
      <c r="Y62" s="120"/>
      <c r="Z62" s="120"/>
      <c r="AA62" s="120"/>
      <c r="AB62" s="69"/>
      <c r="AC62" s="769" t="str">
        <f>IF(AND($D$56=TRUE,$AC$59&lt;=0), "- Bitte Darlehenbetrag erfassen!", " ")</f>
        <v xml:space="preserve"> </v>
      </c>
      <c r="AD62" s="769"/>
      <c r="AE62" s="769"/>
      <c r="AF62" s="769"/>
      <c r="AG62" s="769"/>
      <c r="AH62" s="769"/>
      <c r="AI62" s="769"/>
      <c r="AJ62" s="769"/>
      <c r="AK62" s="769"/>
      <c r="AL62" s="71"/>
      <c r="AP62" s="65"/>
      <c r="AQ62" s="65"/>
    </row>
    <row r="63" spans="1:43" ht="8.25" customHeight="1">
      <c r="A63" s="747"/>
      <c r="B63" s="182"/>
      <c r="C63" s="69"/>
      <c r="D63" s="69"/>
      <c r="E63" s="579"/>
      <c r="F63" s="120"/>
      <c r="G63" s="120"/>
      <c r="H63" s="120"/>
      <c r="I63" s="120"/>
      <c r="J63" s="397"/>
      <c r="K63" s="397"/>
      <c r="L63" s="397"/>
      <c r="M63" s="120"/>
      <c r="N63" s="120"/>
      <c r="O63" s="120"/>
      <c r="P63" s="120"/>
      <c r="Q63" s="120"/>
      <c r="R63" s="120"/>
      <c r="S63" s="120"/>
      <c r="T63" s="120"/>
      <c r="U63" s="120"/>
      <c r="V63" s="120"/>
      <c r="W63" s="120"/>
      <c r="X63" s="120"/>
      <c r="Y63" s="120"/>
      <c r="Z63" s="120"/>
      <c r="AA63" s="120"/>
      <c r="AB63" s="69"/>
      <c r="AC63" s="71"/>
      <c r="AD63" s="71"/>
      <c r="AE63" s="71"/>
      <c r="AF63" s="71"/>
      <c r="AG63" s="71"/>
      <c r="AH63" s="71"/>
      <c r="AI63" s="71"/>
      <c r="AJ63" s="71"/>
      <c r="AK63" s="71"/>
      <c r="AL63" s="71"/>
      <c r="AP63" s="110"/>
    </row>
    <row r="64" spans="1:43" ht="15" customHeight="1">
      <c r="A64" s="747"/>
      <c r="B64" s="183" t="s">
        <v>444</v>
      </c>
      <c r="C64" s="69"/>
      <c r="D64" s="580" t="b">
        <v>0</v>
      </c>
      <c r="E64" s="748"/>
      <c r="F64" s="748"/>
      <c r="G64" s="748"/>
      <c r="H64" s="748"/>
      <c r="I64" s="748"/>
      <c r="J64" s="748"/>
      <c r="K64" s="748"/>
      <c r="L64" s="748"/>
      <c r="M64" s="748"/>
      <c r="N64" s="748"/>
      <c r="O64" s="748"/>
      <c r="P64" s="748"/>
      <c r="Q64" s="748"/>
      <c r="R64" s="748"/>
      <c r="S64" s="748"/>
      <c r="T64" s="748"/>
      <c r="U64" s="748"/>
      <c r="V64" s="748"/>
      <c r="W64" s="748"/>
      <c r="X64" s="748"/>
      <c r="Y64" s="748"/>
      <c r="Z64" s="748"/>
      <c r="AA64" s="748"/>
      <c r="AB64" s="69"/>
      <c r="AC64" s="762"/>
      <c r="AD64" s="763"/>
      <c r="AE64" s="763"/>
      <c r="AF64" s="763"/>
      <c r="AG64" s="763"/>
      <c r="AH64" s="763"/>
      <c r="AI64" s="763"/>
      <c r="AJ64" s="764"/>
      <c r="AK64" s="402"/>
      <c r="AL64" s="71"/>
    </row>
    <row r="65" spans="1:38" ht="15" customHeight="1">
      <c r="A65" s="747"/>
      <c r="B65" s="183"/>
      <c r="C65" s="69"/>
      <c r="D65" s="69"/>
      <c r="E65" s="398" t="s">
        <v>396</v>
      </c>
      <c r="F65" s="69"/>
      <c r="G65" s="69"/>
      <c r="H65" s="69"/>
      <c r="I65" s="69"/>
      <c r="J65" s="69"/>
      <c r="K65" s="69"/>
      <c r="L65" s="69"/>
      <c r="M65" s="69"/>
      <c r="N65" s="69"/>
      <c r="O65" s="69"/>
      <c r="P65" s="69"/>
      <c r="Q65" s="69"/>
      <c r="R65" s="69"/>
      <c r="S65" s="69"/>
      <c r="T65" s="69"/>
      <c r="U65" s="69"/>
      <c r="V65" s="69"/>
      <c r="W65" s="69"/>
      <c r="X65" s="69"/>
      <c r="Y65" s="69"/>
      <c r="Z65" s="69"/>
      <c r="AA65" s="69"/>
      <c r="AB65" s="69"/>
      <c r="AC65" s="755" t="str">
        <f>IF($AC$64&gt;0,"- Bitte Betrag und Konditionen
  unter Kosten- und Finanzierung, 
  9.1 ergänzen!", " ")</f>
        <v xml:space="preserve"> </v>
      </c>
      <c r="AD65" s="755"/>
      <c r="AE65" s="755"/>
      <c r="AF65" s="755"/>
      <c r="AG65" s="755"/>
      <c r="AH65" s="755"/>
      <c r="AI65" s="755"/>
      <c r="AJ65" s="755"/>
      <c r="AK65" s="755"/>
      <c r="AL65" s="71"/>
    </row>
    <row r="66" spans="1:38" ht="12" customHeight="1">
      <c r="A66" s="747"/>
      <c r="B66" s="182"/>
      <c r="C66" s="69"/>
      <c r="D66" s="69"/>
      <c r="E66" s="394" t="str">
        <f>IF($D$55,"- Bitte erfassen Sie Ihr gewünschte Kreditform!"," ")</f>
        <v xml:space="preserve"> </v>
      </c>
      <c r="F66" s="120"/>
      <c r="G66" s="120"/>
      <c r="H66" s="120"/>
      <c r="I66" s="120"/>
      <c r="J66" s="397"/>
      <c r="K66" s="397"/>
      <c r="L66" s="397"/>
      <c r="M66" s="120"/>
      <c r="N66" s="120"/>
      <c r="O66" s="120"/>
      <c r="P66" s="120"/>
      <c r="Q66" s="120"/>
      <c r="R66" s="120"/>
      <c r="S66" s="120"/>
      <c r="T66" s="120"/>
      <c r="U66" s="120"/>
      <c r="V66" s="120"/>
      <c r="W66" s="120"/>
      <c r="X66" s="120"/>
      <c r="Y66" s="120"/>
      <c r="Z66" s="120"/>
      <c r="AA66" s="120"/>
      <c r="AB66" s="69"/>
      <c r="AC66" s="755"/>
      <c r="AD66" s="755"/>
      <c r="AE66" s="755"/>
      <c r="AF66" s="755"/>
      <c r="AG66" s="755"/>
      <c r="AH66" s="755"/>
      <c r="AI66" s="755"/>
      <c r="AJ66" s="755"/>
      <c r="AK66" s="755"/>
      <c r="AL66" s="71"/>
    </row>
    <row r="67" spans="1:38" ht="22.5" customHeight="1">
      <c r="A67" s="747"/>
      <c r="B67" s="106"/>
      <c r="C67" s="15"/>
      <c r="D67" s="407" t="str">
        <f>IF(AND(AK37="",AK46=""),"","*1")</f>
        <v>*1</v>
      </c>
      <c r="E67" s="768" t="str">
        <f>IF(D67="","","Bitte zuerst die Angaben auf den Seiten 3 / 3a ergänzen. Anschließend Höhe des Grundstückswertes im 
Reiter 'Förderberechnung' erfassen und abschließend hier die gewünschten Bausteine wählen.")</f>
        <v>Bitte zuerst die Angaben auf den Seiten 3 / 3a ergänzen. Anschließend Höhe des Grundstückswertes im 
Reiter 'Förderberechnung' erfassen und abschließend hier die gewünschten Bausteine wählen.</v>
      </c>
      <c r="F67" s="768"/>
      <c r="G67" s="768"/>
      <c r="H67" s="768"/>
      <c r="I67" s="768"/>
      <c r="J67" s="768"/>
      <c r="K67" s="768"/>
      <c r="L67" s="768"/>
      <c r="M67" s="768"/>
      <c r="N67" s="768"/>
      <c r="O67" s="768"/>
      <c r="P67" s="768"/>
      <c r="Q67" s="768"/>
      <c r="R67" s="768"/>
      <c r="S67" s="768"/>
      <c r="T67" s="768"/>
      <c r="U67" s="768"/>
      <c r="V67" s="768"/>
      <c r="W67" s="768"/>
      <c r="X67" s="768"/>
      <c r="Y67" s="768"/>
      <c r="Z67" s="768"/>
      <c r="AA67" s="768"/>
      <c r="AB67" s="768"/>
      <c r="AC67" s="768"/>
      <c r="AD67" s="768"/>
      <c r="AE67" s="768"/>
      <c r="AF67" s="768"/>
      <c r="AG67" s="768"/>
      <c r="AH67" s="768"/>
      <c r="AI67" s="768"/>
      <c r="AJ67" s="768"/>
      <c r="AK67" s="71"/>
      <c r="AL67" s="71"/>
    </row>
    <row r="68" spans="1:38" ht="7.5" customHeight="1" thickBot="1">
      <c r="A68" s="747"/>
      <c r="B68" s="184"/>
      <c r="C68" s="184"/>
      <c r="D68" s="285"/>
      <c r="E68" s="184"/>
      <c r="F68" s="185"/>
      <c r="G68" s="185"/>
      <c r="H68" s="185"/>
      <c r="I68" s="185"/>
      <c r="J68" s="185"/>
      <c r="K68" s="185"/>
      <c r="L68" s="185"/>
      <c r="M68" s="185"/>
      <c r="N68" s="185"/>
      <c r="O68" s="185"/>
      <c r="P68" s="185"/>
      <c r="Q68" s="185"/>
      <c r="R68" s="185"/>
      <c r="S68" s="185"/>
      <c r="T68" s="185"/>
      <c r="U68" s="184"/>
      <c r="V68" s="184"/>
      <c r="W68" s="184"/>
      <c r="X68" s="184"/>
      <c r="Y68" s="184"/>
      <c r="Z68" s="184"/>
      <c r="AA68" s="184"/>
      <c r="AB68" s="184"/>
      <c r="AC68" s="184"/>
      <c r="AD68" s="184"/>
      <c r="AE68" s="184"/>
      <c r="AF68" s="184"/>
      <c r="AG68" s="184"/>
      <c r="AH68" s="184"/>
      <c r="AI68" s="184"/>
      <c r="AJ68" s="184"/>
      <c r="AK68" s="186"/>
      <c r="AL68" s="71"/>
    </row>
    <row r="69" spans="1:38" ht="3.65" customHeight="1">
      <c r="A69" s="204"/>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5"/>
      <c r="AL69" s="71"/>
    </row>
    <row r="70" spans="1:38" ht="14.25" customHeight="1">
      <c r="A70" s="204"/>
      <c r="B70" s="69" t="s">
        <v>122</v>
      </c>
      <c r="C70" s="5"/>
      <c r="D70" s="5"/>
      <c r="E70" s="5"/>
      <c r="F70" s="69" t="str">
        <f>IF(D12="","",D12)</f>
        <v/>
      </c>
      <c r="G70" s="5"/>
      <c r="H70" s="5"/>
      <c r="I70" s="5"/>
      <c r="J70" s="5"/>
      <c r="K70" s="5"/>
      <c r="L70" s="5"/>
      <c r="M70" s="5"/>
      <c r="N70" s="5"/>
      <c r="O70" s="5"/>
      <c r="P70" s="5"/>
      <c r="Q70" s="5"/>
      <c r="R70" s="5"/>
      <c r="S70" s="5"/>
      <c r="T70" s="5"/>
      <c r="U70" s="5"/>
      <c r="V70" s="5"/>
      <c r="W70" s="5"/>
      <c r="X70" s="5"/>
      <c r="Y70" s="5"/>
      <c r="AA70" s="5"/>
      <c r="AB70" s="5"/>
      <c r="AC70" s="5"/>
      <c r="AD70" s="5"/>
      <c r="AE70" s="736" t="s">
        <v>660</v>
      </c>
      <c r="AF70" s="693"/>
      <c r="AG70" s="693"/>
      <c r="AH70" s="693"/>
      <c r="AI70" s="693"/>
      <c r="AJ70" s="693"/>
      <c r="AK70" s="693"/>
      <c r="AL70" s="71"/>
    </row>
    <row r="71" spans="1:38" ht="10.5" customHeight="1">
      <c r="A71" s="204"/>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row>
    <row r="72" spans="1:38" ht="10.5" customHeight="1">
      <c r="A72" s="204"/>
    </row>
  </sheetData>
  <sheetProtection algorithmName="SHA-512" hashValue="y3HA5cr8P84D0AEPLi9hl2hxbVsON/2bcs8hpubUGp34hIapzmpxccNRnBgcoB3mnq9H9njRKVYjiKy3AEnQfQ==" saltValue="LiT9DcS9Qtl2qwG+lIbokA==" spinCount="100000" sheet="1" selectLockedCells="1"/>
  <customSheetViews>
    <customSheetView guid="{A9CD2B30-8F87-11D4-BDDB-400009F05927}" hiddenRows="1" showRuler="0">
      <selection activeCell="N12" sqref="N12"/>
      <pageMargins left="0.39370078740157483" right="0.39370078740157483" top="0.39370078740157483" bottom="0.39370078740157483" header="0.51181102362204722" footer="0.11811023622047245"/>
      <pageSetup paperSize="9" orientation="portrait" r:id="rId1"/>
      <headerFooter alignWithMargins="0">
        <oddFooter>&amp;C&amp;"Times New Roman,Standard"&amp;8- 1 -</oddFooter>
      </headerFooter>
    </customSheetView>
  </customSheetViews>
  <mergeCells count="57">
    <mergeCell ref="BA46:BC47"/>
    <mergeCell ref="AC60:AK61"/>
    <mergeCell ref="AC51:AJ51"/>
    <mergeCell ref="E67:AJ67"/>
    <mergeCell ref="U61:X61"/>
    <mergeCell ref="AC62:AK62"/>
    <mergeCell ref="BA2:BG25"/>
    <mergeCell ref="A48:A68"/>
    <mergeCell ref="O61:Q61"/>
    <mergeCell ref="E64:AA64"/>
    <mergeCell ref="J48:L48"/>
    <mergeCell ref="G47:I47"/>
    <mergeCell ref="B60:H60"/>
    <mergeCell ref="U60:X60"/>
    <mergeCell ref="AC65:AK66"/>
    <mergeCell ref="AC56:AJ57"/>
    <mergeCell ref="AC59:AJ59"/>
    <mergeCell ref="AC64:AJ64"/>
    <mergeCell ref="BA37:BC38"/>
    <mergeCell ref="D18:S18"/>
    <mergeCell ref="D23:S23"/>
    <mergeCell ref="D29:X30"/>
    <mergeCell ref="AE70:AK70"/>
    <mergeCell ref="E56:AA56"/>
    <mergeCell ref="O60:Q60"/>
    <mergeCell ref="E44:AB44"/>
    <mergeCell ref="E53:AB53"/>
    <mergeCell ref="S48:AA50"/>
    <mergeCell ref="F59:I59"/>
    <mergeCell ref="O59:Q59"/>
    <mergeCell ref="U59:X59"/>
    <mergeCell ref="AC44:AJ44"/>
    <mergeCell ref="AC46:AJ46"/>
    <mergeCell ref="AC47:AJ49"/>
    <mergeCell ref="E46:AB46"/>
    <mergeCell ref="D8:S9"/>
    <mergeCell ref="W16:AK16"/>
    <mergeCell ref="W14:AK14"/>
    <mergeCell ref="W12:AK12"/>
    <mergeCell ref="U11:V11"/>
    <mergeCell ref="D16:S16"/>
    <mergeCell ref="D12:S12"/>
    <mergeCell ref="D14:S14"/>
    <mergeCell ref="D20:S20"/>
    <mergeCell ref="E37:AB37"/>
    <mergeCell ref="D35:AB35"/>
    <mergeCell ref="AC53:AJ53"/>
    <mergeCell ref="AC37:AJ37"/>
    <mergeCell ref="AC38:AJ40"/>
    <mergeCell ref="AC42:AJ42"/>
    <mergeCell ref="J39:L39"/>
    <mergeCell ref="S39:AA41"/>
    <mergeCell ref="AC32:AJ35"/>
    <mergeCell ref="D25:S25"/>
    <mergeCell ref="G38:I38"/>
    <mergeCell ref="W23:AK23"/>
    <mergeCell ref="W25:AK25"/>
  </mergeCells>
  <phoneticPr fontId="0" type="noConversion"/>
  <conditionalFormatting sqref="D67">
    <cfRule type="containsText" dxfId="124" priority="29" operator="containsText" text="*1">
      <formula>NOT(ISERROR(SEARCH("*1",D67)))</formula>
    </cfRule>
  </conditionalFormatting>
  <conditionalFormatting sqref="E58">
    <cfRule type="containsText" dxfId="123" priority="25" operator="containsText" text="Bitte">
      <formula>NOT(ISERROR(SEARCH("Bitte",E58)))</formula>
    </cfRule>
  </conditionalFormatting>
  <conditionalFormatting sqref="E66">
    <cfRule type="containsText" dxfId="122" priority="21" operator="containsText" text="Bitte">
      <formula>NOT(ISERROR(SEARCH("Bitte",E66)))</formula>
    </cfRule>
  </conditionalFormatting>
  <conditionalFormatting sqref="AC38">
    <cfRule type="containsText" dxfId="121" priority="28" operator="containsText" text="Förderbetrag wird errechnet">
      <formula>NOT(ISERROR(SEARCH("Förderbetrag wird errechnet",AC38)))</formula>
    </cfRule>
  </conditionalFormatting>
  <conditionalFormatting sqref="AC47">
    <cfRule type="containsText" dxfId="120" priority="13" operator="containsText" text="Förderbetrag wird errechnet">
      <formula>NOT(ISERROR(SEARCH("Förderbetrag wird errechnet",AC47)))</formula>
    </cfRule>
  </conditionalFormatting>
  <conditionalFormatting sqref="AC60">
    <cfRule type="containsText" dxfId="119" priority="23" operator="containsText" text="Bitte">
      <formula>NOT(ISERROR(SEARCH("Bitte",AC60)))</formula>
    </cfRule>
  </conditionalFormatting>
  <conditionalFormatting sqref="AC62 E62:E63">
    <cfRule type="containsText" dxfId="118" priority="26" operator="containsText" text="Bitte">
      <formula>NOT(ISERROR(SEARCH("Bitte",E62)))</formula>
    </cfRule>
  </conditionalFormatting>
  <conditionalFormatting sqref="AC65">
    <cfRule type="containsText" dxfId="117" priority="22" operator="containsText" text="Bitte">
      <formula>NOT(ISERROR(SEARCH("Bitte",AC65)))</formula>
    </cfRule>
  </conditionalFormatting>
  <conditionalFormatting sqref="AC38:AJ40">
    <cfRule type="expression" dxfId="116" priority="20">
      <formula>AND(ISNUMBER(AC37),AC37&gt;0)</formula>
    </cfRule>
  </conditionalFormatting>
  <conditionalFormatting sqref="AC42:AJ42">
    <cfRule type="expression" dxfId="115" priority="19">
      <formula>AND(ISNUMBER(AC42),AC42&gt;0)</formula>
    </cfRule>
  </conditionalFormatting>
  <conditionalFormatting sqref="AC44:AJ44">
    <cfRule type="expression" dxfId="114" priority="15">
      <formula>AND(ISNUMBER(AC44),AC44&gt;0)</formula>
    </cfRule>
  </conditionalFormatting>
  <conditionalFormatting sqref="AC47:AJ49">
    <cfRule type="expression" dxfId="113" priority="12">
      <formula>AND(ISNUMBER(AC46),AC46&gt;0)</formula>
    </cfRule>
  </conditionalFormatting>
  <conditionalFormatting sqref="AC51:AJ51">
    <cfRule type="expression" dxfId="112" priority="11">
      <formula>AND(ISNUMBER(AC51),AC51&gt;0)</formula>
    </cfRule>
  </conditionalFormatting>
  <conditionalFormatting sqref="AC53:AJ53">
    <cfRule type="expression" dxfId="111" priority="10">
      <formula>AND(ISNUMBER(AC53),AC53&gt;0)</formula>
    </cfRule>
  </conditionalFormatting>
  <conditionalFormatting sqref="AK37">
    <cfRule type="containsText" dxfId="110" priority="31" operator="containsText" text="*1">
      <formula>NOT(ISERROR(SEARCH("*1",AK37)))</formula>
    </cfRule>
  </conditionalFormatting>
  <conditionalFormatting sqref="AK46">
    <cfRule type="containsText" dxfId="109" priority="30" operator="containsText" text="*1">
      <formula>NOT(ISERROR(SEARCH("*1",AK46)))</formula>
    </cfRule>
  </conditionalFormatting>
  <conditionalFormatting sqref="BA37 BA39:BC39">
    <cfRule type="containsText" dxfId="108" priority="7" operator="containsText" text="Sie">
      <formula>NOT(ISERROR(SEARCH("Sie",BA37)))</formula>
    </cfRule>
  </conditionalFormatting>
  <conditionalFormatting sqref="BA37">
    <cfRule type="expression" dxfId="107" priority="9">
      <formula>"Wenn BA37&lt;&gt;"""""</formula>
    </cfRule>
  </conditionalFormatting>
  <conditionalFormatting sqref="BA46">
    <cfRule type="containsText" dxfId="106" priority="1" operator="containsText" text="Sie">
      <formula>NOT(ISERROR(SEARCH("Sie",BA46)))</formula>
    </cfRule>
    <cfRule type="expression" dxfId="105" priority="2">
      <formula>"Wenn BA37&lt;&gt;"""""</formula>
    </cfRule>
  </conditionalFormatting>
  <conditionalFormatting sqref="BA48">
    <cfRule type="containsText" dxfId="104" priority="3" operator="containsText" text="Sie">
      <formula>NOT(ISERROR(SEARCH("Sie",BA48)))</formula>
    </cfRule>
    <cfRule type="expression" dxfId="103" priority="4">
      <formula>"Wenn BA37&lt;&gt;"""""</formula>
    </cfRule>
  </conditionalFormatting>
  <pageMargins left="0.39370078740157483" right="0.39370078740157483" top="0.31496062992125984" bottom="0.19685039370078741" header="0.39370078740157483" footer="0.11811023622047245"/>
  <pageSetup paperSize="9" scale="96" orientation="portrait" r:id="rId2"/>
  <headerFooter alignWithMargins="0"/>
  <ignoredErrors>
    <ignoredError sqref="B53" twoDigitTextYear="1"/>
    <ignoredError sqref="AC37 AC46"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930" r:id="rId5" name="Drop Down 906">
              <controlPr defaultSize="0" print="0" autoLine="0" autoPict="0">
                <anchor moveWithCells="1">
                  <from>
                    <xdr:col>10</xdr:col>
                    <xdr:colOff>165100</xdr:colOff>
                    <xdr:row>39</xdr:row>
                    <xdr:rowOff>38100</xdr:rowOff>
                  </from>
                  <to>
                    <xdr:col>15</xdr:col>
                    <xdr:colOff>19050</xdr:colOff>
                    <xdr:row>40</xdr:row>
                    <xdr:rowOff>19050</xdr:rowOff>
                  </to>
                </anchor>
              </controlPr>
            </control>
          </mc:Choice>
        </mc:AlternateContent>
        <mc:AlternateContent xmlns:mc="http://schemas.openxmlformats.org/markup-compatibility/2006">
          <mc:Choice Requires="x14">
            <control shapeId="1931" r:id="rId6" name="Drop Down 907">
              <controlPr defaultSize="0" print="0" autoLine="0" autoPict="0">
                <anchor moveWithCells="1">
                  <from>
                    <xdr:col>10</xdr:col>
                    <xdr:colOff>171450</xdr:colOff>
                    <xdr:row>48</xdr:row>
                    <xdr:rowOff>31750</xdr:rowOff>
                  </from>
                  <to>
                    <xdr:col>15</xdr:col>
                    <xdr:colOff>19050</xdr:colOff>
                    <xdr:row>49</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A632A791-2723-49A1-BE3D-292633E166A8}">
          <x14:formula1>
            <xm:f>DropDowns!$D$20:$D$23</xm:f>
          </x14:formula1>
          <xm:sqref>U60:X60</xm:sqref>
        </x14:dataValidation>
        <x14:dataValidation type="list" allowBlank="1" showInputMessage="1" showErrorMessage="1" xr:uid="{AA19954B-C202-425E-BCAD-FB5373B5EFFE}">
          <x14:formula1>
            <xm:f>DropDowns!$D$15:$D$18</xm:f>
          </x14:formula1>
          <xm:sqref>U59</xm:sqref>
        </x14:dataValidation>
        <x14:dataValidation type="list" allowBlank="1" showInputMessage="1" showErrorMessage="1" xr:uid="{32969829-6A27-403D-8133-199520EFB4AB}">
          <x14:formula1>
            <xm:f>DropDowns!$D$25:$D$30</xm:f>
          </x14:formula1>
          <xm:sqref>U61:X61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3380D-D69E-44C8-A188-95AB732E9A1C}">
  <sheetPr>
    <pageSetUpPr fitToPage="1"/>
  </sheetPr>
  <dimension ref="A1:AJ61"/>
  <sheetViews>
    <sheetView showGridLines="0" workbookViewId="0">
      <selection activeCell="F4" sqref="F4:L4"/>
    </sheetView>
  </sheetViews>
  <sheetFormatPr baseColWidth="10" defaultColWidth="9.7265625" defaultRowHeight="11.5"/>
  <cols>
    <col min="1" max="1" width="1.54296875" style="2" customWidth="1"/>
    <col min="2" max="2" width="4.26953125" style="2" customWidth="1"/>
    <col min="3" max="3" width="5.54296875" style="2" customWidth="1"/>
    <col min="4" max="4" width="7.1796875" style="2" customWidth="1"/>
    <col min="5" max="5" width="5.7265625" style="2" customWidth="1"/>
    <col min="6" max="6" width="5.453125" style="2" customWidth="1"/>
    <col min="7" max="7" width="3.81640625" style="2" customWidth="1"/>
    <col min="8" max="8" width="1" style="2" customWidth="1"/>
    <col min="9" max="9" width="7.453125" style="2" customWidth="1"/>
    <col min="10" max="10" width="9.81640625" style="2" customWidth="1"/>
    <col min="11" max="11" width="8.54296875" style="2" customWidth="1"/>
    <col min="12" max="12" width="8" style="2" customWidth="1"/>
    <col min="13" max="13" width="5.7265625" style="2" customWidth="1"/>
    <col min="14" max="14" width="20" style="2" customWidth="1"/>
    <col min="15" max="15" width="2.81640625" style="2" customWidth="1"/>
    <col min="16" max="16" width="1.453125" style="85" customWidth="1"/>
    <col min="17" max="17" width="0.81640625" style="94" customWidth="1"/>
    <col min="18" max="18" width="16.453125" style="94" customWidth="1"/>
    <col min="19" max="34" width="9.7265625" style="94" customWidth="1"/>
    <col min="35" max="36" width="9.7265625" style="63" customWidth="1"/>
    <col min="37" max="16384" width="9.7265625" style="2"/>
  </cols>
  <sheetData>
    <row r="1" spans="1:36" ht="4.5" customHeight="1">
      <c r="A1" s="63"/>
      <c r="B1" s="63"/>
      <c r="C1" s="63"/>
      <c r="D1" s="63"/>
      <c r="E1" s="63"/>
      <c r="F1" s="63"/>
      <c r="G1" s="63"/>
      <c r="H1" s="63"/>
      <c r="I1" s="63"/>
      <c r="J1" s="63"/>
      <c r="K1" s="63"/>
      <c r="L1" s="63"/>
      <c r="M1" s="63"/>
      <c r="N1" s="63"/>
      <c r="O1" s="63"/>
    </row>
    <row r="2" spans="1:36" ht="18" customHeight="1">
      <c r="A2" s="63"/>
      <c r="B2" s="670" t="s">
        <v>9</v>
      </c>
      <c r="C2" s="465" t="s">
        <v>544</v>
      </c>
      <c r="D2" s="465"/>
      <c r="E2" s="17"/>
      <c r="F2" s="17"/>
      <c r="G2" s="18"/>
      <c r="H2" s="18"/>
      <c r="I2" s="364"/>
      <c r="J2" s="364"/>
      <c r="K2" s="364"/>
      <c r="L2" s="364"/>
      <c r="M2" s="364"/>
      <c r="N2" s="364"/>
      <c r="O2" s="364"/>
      <c r="P2" s="636"/>
    </row>
    <row r="3" spans="1:36" ht="5.15" customHeight="1">
      <c r="A3" s="63"/>
      <c r="B3" s="201"/>
      <c r="C3" s="17"/>
      <c r="D3" s="17"/>
      <c r="E3" s="17"/>
      <c r="F3" s="17"/>
      <c r="G3" s="17"/>
      <c r="H3" s="17"/>
      <c r="I3" s="17"/>
      <c r="J3" s="17"/>
      <c r="K3" s="17"/>
      <c r="L3" s="17"/>
      <c r="M3" s="17"/>
      <c r="N3" s="17"/>
      <c r="O3" s="80"/>
      <c r="P3" s="79"/>
    </row>
    <row r="4" spans="1:36" ht="16.899999999999999" customHeight="1">
      <c r="A4" s="63"/>
      <c r="B4" s="201"/>
      <c r="C4" s="828" t="s">
        <v>650</v>
      </c>
      <c r="D4" s="828"/>
      <c r="E4" s="828"/>
      <c r="F4" s="818"/>
      <c r="G4" s="818"/>
      <c r="H4" s="818"/>
      <c r="I4" s="818"/>
      <c r="J4" s="818"/>
      <c r="K4" s="818"/>
      <c r="L4" s="818"/>
      <c r="M4" s="17"/>
      <c r="N4" s="365"/>
      <c r="O4" s="80"/>
      <c r="P4" s="636"/>
      <c r="R4" s="637"/>
      <c r="S4" s="637"/>
    </row>
    <row r="5" spans="1:36" ht="5.5" customHeight="1">
      <c r="A5" s="63"/>
      <c r="B5" s="201"/>
      <c r="C5" s="62"/>
      <c r="D5" s="17"/>
      <c r="E5" s="17"/>
      <c r="F5" s="17"/>
      <c r="G5" s="18"/>
      <c r="H5" s="18"/>
      <c r="I5" s="364"/>
      <c r="J5" s="364"/>
      <c r="K5" s="364"/>
      <c r="L5" s="364"/>
      <c r="M5" s="364"/>
      <c r="N5" s="364"/>
      <c r="O5" s="80"/>
      <c r="P5" s="636"/>
      <c r="R5" s="637"/>
      <c r="S5" s="637"/>
    </row>
    <row r="6" spans="1:36" ht="21.5" customHeight="1">
      <c r="A6" s="63"/>
      <c r="B6" s="201"/>
      <c r="C6" s="829" t="s">
        <v>672</v>
      </c>
      <c r="D6" s="828"/>
      <c r="E6" s="828"/>
      <c r="F6" s="828"/>
      <c r="G6" s="675" t="b">
        <v>0</v>
      </c>
      <c r="H6" s="18"/>
      <c r="I6" s="819" t="str">
        <f>IF(G6, "Haben sich Ihre Daten seit letzter Antragstellung geändert?", " ")</f>
        <v xml:space="preserve"> </v>
      </c>
      <c r="J6" s="819"/>
      <c r="K6" s="582" t="str">
        <f>IF(I6&lt;&gt;" ", "Ja", " ")</f>
        <v xml:space="preserve"> </v>
      </c>
      <c r="L6" s="583" t="b">
        <v>0</v>
      </c>
      <c r="M6" s="582" t="str">
        <f>IF(I6&lt;&gt;" ", "Nein", " ")</f>
        <v xml:space="preserve"> </v>
      </c>
      <c r="N6" s="583" t="b">
        <v>0</v>
      </c>
      <c r="O6" s="80"/>
      <c r="P6" s="636"/>
      <c r="R6" s="637"/>
      <c r="S6" s="637"/>
    </row>
    <row r="7" spans="1:36" ht="13.5" customHeight="1">
      <c r="A7" s="63"/>
      <c r="B7" s="201"/>
      <c r="C7" s="820" t="str">
        <f>IF(N6, "Vielen Dank, Ihre Informationen liegen uns bereits vor, die Tabelle ist nicht zu befüllen", "Bitte ergänzen Sie diese Tabelle")</f>
        <v>Bitte ergänzen Sie diese Tabelle</v>
      </c>
      <c r="D7" s="820"/>
      <c r="E7" s="820"/>
      <c r="F7" s="820"/>
      <c r="G7" s="820"/>
      <c r="H7" s="820"/>
      <c r="I7" s="820"/>
      <c r="J7" s="820"/>
      <c r="K7" s="820"/>
      <c r="L7" s="820"/>
      <c r="M7" s="820"/>
      <c r="N7" s="820"/>
      <c r="O7" s="364"/>
      <c r="P7" s="636"/>
      <c r="R7" s="637"/>
      <c r="S7" s="637"/>
    </row>
    <row r="8" spans="1:36" ht="29.15" customHeight="1">
      <c r="A8" s="63"/>
      <c r="B8" s="202"/>
      <c r="C8" s="821" t="s">
        <v>545</v>
      </c>
      <c r="D8" s="821"/>
      <c r="E8" s="822" t="s">
        <v>114</v>
      </c>
      <c r="F8" s="823"/>
      <c r="G8" s="823"/>
      <c r="H8" s="824"/>
      <c r="I8" s="822" t="s">
        <v>546</v>
      </c>
      <c r="J8" s="824"/>
      <c r="K8" s="64" t="s">
        <v>547</v>
      </c>
      <c r="L8" s="825" t="s">
        <v>548</v>
      </c>
      <c r="M8" s="826"/>
      <c r="N8" s="827"/>
      <c r="O8" s="364"/>
      <c r="P8" s="636"/>
      <c r="R8" s="637"/>
      <c r="S8" s="637"/>
      <c r="Y8" s="85"/>
      <c r="Z8" s="85"/>
      <c r="AA8" s="85"/>
      <c r="AB8" s="85"/>
      <c r="AC8" s="85"/>
      <c r="AD8" s="85"/>
      <c r="AE8" s="85"/>
      <c r="AF8" s="85"/>
      <c r="AG8" s="85"/>
      <c r="AH8" s="85"/>
      <c r="AI8" s="2"/>
      <c r="AJ8" s="2"/>
    </row>
    <row r="9" spans="1:36" s="371" customFormat="1" ht="22" customHeight="1">
      <c r="A9" s="367"/>
      <c r="B9" s="368"/>
      <c r="C9" s="809"/>
      <c r="D9" s="809"/>
      <c r="E9" s="813"/>
      <c r="F9" s="814"/>
      <c r="G9" s="814"/>
      <c r="H9" s="815"/>
      <c r="I9" s="813"/>
      <c r="J9" s="815"/>
      <c r="K9" s="369"/>
      <c r="L9" s="813"/>
      <c r="M9" s="814"/>
      <c r="N9" s="815"/>
      <c r="O9" s="370"/>
      <c r="P9" s="638"/>
      <c r="Q9" s="639"/>
      <c r="R9" s="640"/>
      <c r="S9" s="640"/>
      <c r="T9" s="639"/>
      <c r="U9" s="639"/>
      <c r="V9" s="639"/>
      <c r="W9" s="639"/>
      <c r="X9" s="639"/>
      <c r="Y9" s="641"/>
      <c r="Z9" s="641"/>
      <c r="AA9" s="641"/>
      <c r="AB9" s="641"/>
      <c r="AC9" s="641"/>
      <c r="AD9" s="641"/>
      <c r="AE9" s="641"/>
      <c r="AF9" s="641"/>
      <c r="AG9" s="641"/>
      <c r="AH9" s="641"/>
    </row>
    <row r="10" spans="1:36" s="371" customFormat="1" ht="23.5" customHeight="1">
      <c r="A10" s="367"/>
      <c r="B10" s="368"/>
      <c r="C10" s="809"/>
      <c r="D10" s="809"/>
      <c r="E10" s="813"/>
      <c r="F10" s="814"/>
      <c r="G10" s="814"/>
      <c r="H10" s="815"/>
      <c r="I10" s="813"/>
      <c r="J10" s="815"/>
      <c r="K10" s="369"/>
      <c r="L10" s="813"/>
      <c r="M10" s="814"/>
      <c r="N10" s="815"/>
      <c r="O10" s="370"/>
      <c r="P10" s="638"/>
      <c r="Q10" s="639"/>
      <c r="R10" s="640"/>
      <c r="S10" s="640"/>
      <c r="T10" s="639"/>
      <c r="U10" s="639"/>
      <c r="V10" s="639"/>
      <c r="W10" s="639"/>
      <c r="X10" s="639"/>
      <c r="Y10" s="641"/>
      <c r="Z10" s="641"/>
      <c r="AA10" s="641"/>
      <c r="AB10" s="641"/>
      <c r="AC10" s="641"/>
      <c r="AD10" s="641"/>
      <c r="AE10" s="641"/>
      <c r="AF10" s="641"/>
      <c r="AG10" s="641"/>
      <c r="AH10" s="641"/>
    </row>
    <row r="11" spans="1:36" ht="24.65" customHeight="1">
      <c r="A11" s="63"/>
      <c r="B11" s="202"/>
      <c r="C11" s="809"/>
      <c r="D11" s="809"/>
      <c r="E11" s="810"/>
      <c r="F11" s="811"/>
      <c r="G11" s="811"/>
      <c r="H11" s="812"/>
      <c r="I11" s="810"/>
      <c r="J11" s="812"/>
      <c r="K11" s="372"/>
      <c r="L11" s="813"/>
      <c r="M11" s="814"/>
      <c r="N11" s="815"/>
      <c r="O11" s="364"/>
      <c r="P11" s="636"/>
      <c r="R11" s="637"/>
      <c r="S11" s="637"/>
      <c r="Y11" s="85"/>
      <c r="Z11" s="85"/>
      <c r="AA11" s="85"/>
      <c r="AB11" s="85"/>
      <c r="AC11" s="85"/>
      <c r="AD11" s="85"/>
      <c r="AE11" s="85"/>
      <c r="AF11" s="85"/>
      <c r="AG11" s="85"/>
      <c r="AH11" s="85"/>
      <c r="AI11" s="2"/>
      <c r="AJ11" s="2"/>
    </row>
    <row r="12" spans="1:36" ht="23.15" customHeight="1">
      <c r="A12" s="63"/>
      <c r="B12" s="202"/>
      <c r="C12" s="809"/>
      <c r="D12" s="809"/>
      <c r="E12" s="810"/>
      <c r="F12" s="811"/>
      <c r="G12" s="811"/>
      <c r="H12" s="812"/>
      <c r="I12" s="810"/>
      <c r="J12" s="812"/>
      <c r="K12" s="372"/>
      <c r="L12" s="813"/>
      <c r="M12" s="814"/>
      <c r="N12" s="815"/>
      <c r="O12" s="364"/>
      <c r="P12" s="636"/>
      <c r="R12" s="637"/>
      <c r="S12" s="637"/>
      <c r="Y12" s="85"/>
      <c r="Z12" s="85"/>
      <c r="AA12" s="85"/>
      <c r="AB12" s="85"/>
      <c r="AC12" s="85"/>
      <c r="AD12" s="85"/>
      <c r="AE12" s="85"/>
      <c r="AF12" s="85"/>
      <c r="AG12" s="85"/>
      <c r="AH12" s="85"/>
      <c r="AI12" s="2"/>
      <c r="AJ12" s="2"/>
    </row>
    <row r="13" spans="1:36" ht="24.65" customHeight="1">
      <c r="A13" s="63"/>
      <c r="B13" s="202"/>
      <c r="C13" s="809"/>
      <c r="D13" s="809"/>
      <c r="E13" s="810"/>
      <c r="F13" s="811"/>
      <c r="G13" s="811"/>
      <c r="H13" s="812"/>
      <c r="I13" s="810"/>
      <c r="J13" s="812"/>
      <c r="K13" s="372"/>
      <c r="L13" s="813"/>
      <c r="M13" s="814"/>
      <c r="N13" s="815"/>
      <c r="O13" s="364"/>
      <c r="P13" s="636"/>
      <c r="R13" s="637"/>
      <c r="S13" s="637"/>
      <c r="Y13" s="85"/>
      <c r="Z13" s="85"/>
      <c r="AA13" s="85"/>
      <c r="AB13" s="85"/>
      <c r="AC13" s="85"/>
      <c r="AD13" s="85"/>
      <c r="AE13" s="85"/>
      <c r="AF13" s="85"/>
      <c r="AG13" s="85"/>
      <c r="AH13" s="85"/>
      <c r="AI13" s="2"/>
      <c r="AJ13" s="2"/>
    </row>
    <row r="14" spans="1:36" ht="4.5" customHeight="1">
      <c r="A14" s="63"/>
      <c r="B14" s="202"/>
      <c r="C14" s="373"/>
      <c r="D14" s="373"/>
      <c r="E14" s="373"/>
      <c r="F14" s="373"/>
      <c r="G14" s="364"/>
      <c r="H14" s="364"/>
      <c r="I14" s="364"/>
      <c r="J14" s="364"/>
      <c r="K14" s="374"/>
      <c r="L14" s="374"/>
      <c r="M14" s="374"/>
      <c r="N14" s="374"/>
      <c r="O14" s="364"/>
      <c r="P14" s="636"/>
      <c r="R14" s="637"/>
      <c r="S14" s="637"/>
    </row>
    <row r="15" spans="1:36" ht="15" customHeight="1">
      <c r="A15" s="63"/>
      <c r="B15" s="62"/>
      <c r="C15" s="202" t="s">
        <v>549</v>
      </c>
      <c r="D15" s="364"/>
      <c r="E15" s="364"/>
      <c r="F15" s="364"/>
      <c r="G15" s="364"/>
      <c r="H15" s="364"/>
      <c r="I15" s="364"/>
      <c r="J15" s="364"/>
      <c r="K15" s="364"/>
      <c r="L15" s="364"/>
      <c r="M15" s="364"/>
      <c r="N15" s="364"/>
      <c r="O15" s="364"/>
      <c r="P15" s="636"/>
      <c r="R15" s="637"/>
    </row>
    <row r="16" spans="1:36" ht="10.9" customHeight="1">
      <c r="A16" s="63"/>
      <c r="B16" s="62"/>
      <c r="C16" s="62" t="s">
        <v>550</v>
      </c>
      <c r="D16" s="62"/>
      <c r="E16" s="62"/>
      <c r="F16" s="62"/>
      <c r="G16" s="202"/>
      <c r="H16" s="202"/>
      <c r="I16" s="62"/>
      <c r="J16" s="62"/>
      <c r="K16" s="62"/>
      <c r="L16" s="62"/>
      <c r="M16" s="62"/>
      <c r="N16" s="62"/>
      <c r="O16" s="62"/>
      <c r="P16" s="160"/>
      <c r="R16" s="637"/>
    </row>
    <row r="17" spans="1:34" s="63" customFormat="1" ht="6.65" customHeight="1">
      <c r="B17" s="62"/>
      <c r="C17" s="62"/>
      <c r="D17" s="62"/>
      <c r="E17" s="62"/>
      <c r="F17" s="62"/>
      <c r="G17" s="202"/>
      <c r="H17" s="202"/>
      <c r="I17" s="62"/>
      <c r="J17" s="62"/>
      <c r="K17" s="62"/>
      <c r="L17" s="62"/>
      <c r="M17" s="62"/>
      <c r="N17" s="62"/>
      <c r="O17" s="62"/>
      <c r="P17" s="160"/>
      <c r="Q17" s="94"/>
      <c r="R17" s="94"/>
      <c r="S17" s="637"/>
      <c r="T17" s="94"/>
      <c r="U17" s="94"/>
      <c r="V17" s="94"/>
      <c r="W17" s="94"/>
      <c r="X17" s="94"/>
      <c r="Y17" s="94"/>
      <c r="Z17" s="94"/>
      <c r="AA17" s="94"/>
      <c r="AB17" s="94"/>
      <c r="AC17" s="94"/>
      <c r="AD17" s="94"/>
      <c r="AE17" s="94"/>
      <c r="AF17" s="94"/>
      <c r="AG17" s="94"/>
      <c r="AH17" s="94"/>
    </row>
    <row r="18" spans="1:34" s="63" customFormat="1" ht="11.5" customHeight="1">
      <c r="B18" s="671" t="s">
        <v>12</v>
      </c>
      <c r="C18" s="465" t="s">
        <v>19</v>
      </c>
      <c r="D18" s="17"/>
      <c r="E18" s="17"/>
      <c r="F18" s="17"/>
      <c r="G18" s="17"/>
      <c r="H18" s="17"/>
      <c r="I18" s="80"/>
      <c r="J18" s="80"/>
      <c r="K18" s="80"/>
      <c r="L18" s="80"/>
      <c r="M18" s="80"/>
      <c r="N18" s="80"/>
      <c r="O18" s="80"/>
      <c r="P18" s="376"/>
      <c r="Q18" s="94"/>
      <c r="R18" s="94"/>
      <c r="S18" s="637"/>
      <c r="T18" s="94"/>
      <c r="U18" s="94"/>
      <c r="V18" s="94"/>
      <c r="W18" s="94"/>
      <c r="X18" s="94"/>
      <c r="Y18" s="94"/>
      <c r="Z18" s="94"/>
      <c r="AA18" s="94"/>
      <c r="AB18" s="94"/>
      <c r="AC18" s="94"/>
      <c r="AD18" s="94"/>
      <c r="AE18" s="94"/>
      <c r="AF18" s="94"/>
      <c r="AG18" s="94"/>
      <c r="AH18" s="94"/>
    </row>
    <row r="19" spans="1:34" s="63" customFormat="1" ht="4.1500000000000004" customHeight="1">
      <c r="B19" s="202"/>
      <c r="C19" s="80"/>
      <c r="D19" s="80"/>
      <c r="E19" s="80"/>
      <c r="F19" s="80"/>
      <c r="G19" s="80"/>
      <c r="H19" s="80"/>
      <c r="I19" s="80"/>
      <c r="J19" s="80"/>
      <c r="K19" s="80"/>
      <c r="L19" s="80"/>
      <c r="M19" s="80"/>
      <c r="N19" s="80"/>
      <c r="O19" s="80"/>
      <c r="P19" s="376"/>
      <c r="Q19" s="94"/>
      <c r="R19" s="94"/>
      <c r="S19" s="637"/>
      <c r="T19" s="94"/>
      <c r="U19" s="94"/>
      <c r="V19" s="94"/>
      <c r="W19" s="94"/>
      <c r="X19" s="94"/>
      <c r="Y19" s="94"/>
      <c r="Z19" s="94"/>
      <c r="AA19" s="94"/>
      <c r="AB19" s="94"/>
      <c r="AC19" s="94"/>
      <c r="AD19" s="94"/>
      <c r="AE19" s="94"/>
      <c r="AF19" s="94"/>
      <c r="AG19" s="94"/>
      <c r="AH19" s="94"/>
    </row>
    <row r="20" spans="1:34" s="63" customFormat="1" ht="16.899999999999999" customHeight="1">
      <c r="B20" s="202" t="s">
        <v>45</v>
      </c>
      <c r="C20" s="816" t="s">
        <v>10</v>
      </c>
      <c r="D20" s="816"/>
      <c r="E20" s="816"/>
      <c r="F20" s="816"/>
      <c r="G20" s="806"/>
      <c r="H20" s="806"/>
      <c r="I20" s="806"/>
      <c r="J20" s="817" t="s">
        <v>11</v>
      </c>
      <c r="K20" s="817"/>
      <c r="L20" s="817"/>
      <c r="M20" s="807"/>
      <c r="N20" s="807"/>
      <c r="O20" s="80"/>
      <c r="P20" s="376"/>
      <c r="Q20" s="94"/>
      <c r="R20" s="94"/>
      <c r="S20" s="637"/>
      <c r="T20" s="94"/>
      <c r="U20" s="94"/>
      <c r="V20" s="94"/>
      <c r="W20" s="94"/>
      <c r="X20" s="94"/>
      <c r="Y20" s="94"/>
      <c r="Z20" s="94"/>
      <c r="AA20" s="94"/>
      <c r="AB20" s="94"/>
      <c r="AC20" s="94"/>
      <c r="AD20" s="94"/>
      <c r="AE20" s="94"/>
      <c r="AF20" s="94"/>
      <c r="AG20" s="94"/>
      <c r="AH20" s="94"/>
    </row>
    <row r="21" spans="1:34" s="63" customFormat="1" ht="5.5" customHeight="1">
      <c r="B21" s="202"/>
      <c r="C21" s="80"/>
      <c r="D21" s="80"/>
      <c r="E21" s="80"/>
      <c r="F21" s="80"/>
      <c r="G21" s="80"/>
      <c r="H21" s="80"/>
      <c r="I21" s="80"/>
      <c r="J21" s="80"/>
      <c r="K21" s="80"/>
      <c r="L21" s="80"/>
      <c r="M21" s="80"/>
      <c r="N21" s="80"/>
      <c r="O21" s="80"/>
      <c r="P21" s="376"/>
      <c r="Q21" s="94"/>
      <c r="R21" s="94"/>
      <c r="S21" s="637"/>
      <c r="T21" s="94"/>
      <c r="U21" s="94"/>
      <c r="V21" s="94"/>
      <c r="W21" s="94"/>
      <c r="X21" s="94"/>
      <c r="Y21" s="94"/>
      <c r="Z21" s="94"/>
      <c r="AA21" s="94"/>
      <c r="AB21" s="94"/>
      <c r="AC21" s="94"/>
      <c r="AD21" s="94"/>
      <c r="AE21" s="94"/>
      <c r="AF21" s="94"/>
      <c r="AG21" s="94"/>
      <c r="AH21" s="94"/>
    </row>
    <row r="22" spans="1:34" s="63" customFormat="1">
      <c r="B22" s="202" t="s">
        <v>46</v>
      </c>
      <c r="C22" s="80" t="s">
        <v>20</v>
      </c>
      <c r="D22" s="80"/>
      <c r="E22" s="80"/>
      <c r="F22" s="80"/>
      <c r="G22" s="80"/>
      <c r="H22" s="80"/>
      <c r="I22" s="80"/>
      <c r="J22" s="80"/>
      <c r="K22" s="80"/>
      <c r="L22" s="80"/>
      <c r="M22" s="80"/>
      <c r="N22" s="80"/>
      <c r="O22" s="80"/>
      <c r="P22" s="376"/>
      <c r="Q22" s="94"/>
      <c r="R22" s="94"/>
      <c r="S22" s="637"/>
      <c r="T22" s="94"/>
      <c r="U22" s="94"/>
      <c r="V22" s="94"/>
      <c r="W22" s="94"/>
      <c r="X22" s="94"/>
      <c r="Y22" s="94"/>
      <c r="Z22" s="94"/>
      <c r="AA22" s="94"/>
      <c r="AB22" s="94"/>
      <c r="AC22" s="94"/>
      <c r="AD22" s="94"/>
      <c r="AE22" s="94"/>
      <c r="AF22" s="94"/>
      <c r="AG22" s="94"/>
      <c r="AH22" s="94"/>
    </row>
    <row r="23" spans="1:34" s="63" customFormat="1" ht="16.899999999999999" customHeight="1">
      <c r="C23" s="80" t="s">
        <v>107</v>
      </c>
      <c r="D23" s="806"/>
      <c r="E23" s="806"/>
      <c r="F23" s="806"/>
      <c r="G23" s="806"/>
      <c r="H23" s="806"/>
      <c r="I23" s="806"/>
      <c r="J23" s="80" t="s">
        <v>140</v>
      </c>
      <c r="K23" s="375"/>
      <c r="L23" s="807"/>
      <c r="M23" s="807"/>
      <c r="N23" s="807"/>
      <c r="O23" s="80"/>
      <c r="P23" s="376"/>
      <c r="Q23" s="94"/>
      <c r="R23" s="94"/>
      <c r="S23" s="94"/>
      <c r="T23" s="94"/>
      <c r="U23" s="94"/>
      <c r="V23" s="94"/>
      <c r="W23" s="94"/>
      <c r="X23" s="94"/>
      <c r="Y23" s="94"/>
      <c r="Z23" s="94"/>
      <c r="AA23" s="94"/>
      <c r="AB23" s="94"/>
      <c r="AC23" s="94"/>
      <c r="AD23" s="94"/>
      <c r="AE23" s="94"/>
      <c r="AF23" s="94"/>
      <c r="AG23" s="94"/>
      <c r="AH23" s="94"/>
    </row>
    <row r="24" spans="1:34" s="63" customFormat="1" ht="6" customHeight="1">
      <c r="B24" s="80"/>
      <c r="C24" s="80"/>
      <c r="D24" s="80"/>
      <c r="E24" s="80"/>
      <c r="F24" s="80"/>
      <c r="G24" s="80"/>
      <c r="H24" s="80"/>
      <c r="I24" s="80"/>
      <c r="J24" s="80"/>
      <c r="K24" s="80"/>
      <c r="L24" s="80"/>
      <c r="M24" s="80"/>
      <c r="N24" s="80"/>
      <c r="O24" s="80"/>
      <c r="P24" s="376"/>
      <c r="Q24" s="94"/>
      <c r="R24" s="94"/>
      <c r="S24" s="94"/>
      <c r="T24" s="94"/>
      <c r="U24" s="94"/>
      <c r="V24" s="94"/>
      <c r="W24" s="94"/>
      <c r="X24" s="94"/>
      <c r="Y24" s="94"/>
      <c r="Z24" s="94"/>
      <c r="AA24" s="94"/>
      <c r="AB24" s="94"/>
      <c r="AC24" s="94"/>
      <c r="AD24" s="94"/>
      <c r="AE24" s="94"/>
      <c r="AF24" s="94"/>
      <c r="AG24" s="94"/>
      <c r="AH24" s="94"/>
    </row>
    <row r="25" spans="1:34" s="63" customFormat="1" ht="16.899999999999999" customHeight="1">
      <c r="B25" s="202"/>
      <c r="C25" s="80" t="s">
        <v>136</v>
      </c>
      <c r="D25" s="806"/>
      <c r="E25" s="806"/>
      <c r="F25" s="80" t="s">
        <v>551</v>
      </c>
      <c r="G25" s="621"/>
      <c r="H25" s="80"/>
      <c r="I25" s="80" t="s">
        <v>137</v>
      </c>
      <c r="J25" s="621"/>
      <c r="K25" s="81" t="s">
        <v>138</v>
      </c>
      <c r="L25" s="621"/>
      <c r="M25" s="81" t="s">
        <v>139</v>
      </c>
      <c r="N25" s="622"/>
      <c r="O25" s="80" t="s">
        <v>6</v>
      </c>
      <c r="P25" s="376"/>
      <c r="Q25" s="94"/>
      <c r="R25" s="94"/>
      <c r="S25" s="94"/>
      <c r="T25" s="94"/>
      <c r="U25" s="94"/>
      <c r="V25" s="94"/>
      <c r="W25" s="94"/>
      <c r="X25" s="94"/>
      <c r="Y25" s="94"/>
      <c r="Z25" s="94"/>
      <c r="AA25" s="94"/>
      <c r="AB25" s="94"/>
      <c r="AC25" s="94"/>
      <c r="AD25" s="94"/>
      <c r="AE25" s="94"/>
      <c r="AF25" s="94"/>
      <c r="AG25" s="94"/>
      <c r="AH25" s="94"/>
    </row>
    <row r="26" spans="1:34" s="63" customFormat="1" ht="16.899999999999999" customHeight="1">
      <c r="B26" s="202"/>
      <c r="C26" s="80" t="s">
        <v>136</v>
      </c>
      <c r="D26" s="806"/>
      <c r="E26" s="806"/>
      <c r="F26" s="80" t="s">
        <v>551</v>
      </c>
      <c r="G26" s="621"/>
      <c r="H26" s="80"/>
      <c r="I26" s="80" t="s">
        <v>137</v>
      </c>
      <c r="J26" s="621"/>
      <c r="K26" s="81" t="s">
        <v>138</v>
      </c>
      <c r="L26" s="621"/>
      <c r="M26" s="81" t="s">
        <v>139</v>
      </c>
      <c r="N26" s="622"/>
      <c r="O26" s="80" t="s">
        <v>6</v>
      </c>
      <c r="P26" s="376"/>
      <c r="Q26" s="94"/>
      <c r="R26" s="94"/>
      <c r="S26" s="94"/>
      <c r="T26" s="94"/>
      <c r="U26" s="94"/>
      <c r="V26" s="94"/>
      <c r="W26" s="94"/>
      <c r="X26" s="94"/>
      <c r="Y26" s="94"/>
      <c r="Z26" s="94"/>
      <c r="AA26" s="94"/>
      <c r="AB26" s="94"/>
      <c r="AC26" s="94"/>
      <c r="AD26" s="94"/>
      <c r="AE26" s="94"/>
      <c r="AF26" s="94"/>
      <c r="AG26" s="94"/>
      <c r="AH26" s="94"/>
    </row>
    <row r="27" spans="1:34" s="63" customFormat="1" ht="16.899999999999999" customHeight="1">
      <c r="B27" s="202"/>
      <c r="C27" s="80" t="s">
        <v>136</v>
      </c>
      <c r="D27" s="806"/>
      <c r="E27" s="806"/>
      <c r="F27" s="80" t="s">
        <v>551</v>
      </c>
      <c r="G27" s="621"/>
      <c r="H27" s="80"/>
      <c r="I27" s="80" t="s">
        <v>137</v>
      </c>
      <c r="J27" s="621"/>
      <c r="K27" s="81" t="s">
        <v>138</v>
      </c>
      <c r="L27" s="621"/>
      <c r="M27" s="81" t="s">
        <v>139</v>
      </c>
      <c r="N27" s="622"/>
      <c r="O27" s="80" t="s">
        <v>6</v>
      </c>
      <c r="P27" s="376"/>
      <c r="Q27" s="94"/>
      <c r="R27" s="94"/>
      <c r="S27" s="94"/>
      <c r="T27" s="94"/>
      <c r="U27" s="94"/>
      <c r="V27" s="94"/>
      <c r="W27" s="94"/>
      <c r="X27" s="94"/>
      <c r="Y27" s="94"/>
      <c r="Z27" s="94"/>
      <c r="AA27" s="94"/>
      <c r="AB27" s="94"/>
      <c r="AC27" s="94"/>
      <c r="AD27" s="94"/>
      <c r="AE27" s="94"/>
      <c r="AF27" s="94"/>
      <c r="AG27" s="94"/>
      <c r="AH27" s="94"/>
    </row>
    <row r="28" spans="1:34" s="63" customFormat="1" ht="5.15" customHeight="1">
      <c r="B28" s="202"/>
      <c r="C28" s="80"/>
      <c r="D28" s="80"/>
      <c r="E28" s="80"/>
      <c r="F28" s="80"/>
      <c r="G28" s="80"/>
      <c r="H28" s="80"/>
      <c r="I28" s="80"/>
      <c r="J28" s="80"/>
      <c r="K28" s="80"/>
      <c r="L28" s="376"/>
      <c r="M28" s="377"/>
      <c r="N28" s="377"/>
      <c r="O28" s="80"/>
      <c r="P28" s="376"/>
      <c r="Q28" s="94"/>
      <c r="R28" s="94"/>
      <c r="S28" s="94"/>
      <c r="T28" s="94"/>
      <c r="U28" s="94"/>
      <c r="V28" s="94"/>
      <c r="W28" s="94"/>
      <c r="X28" s="94"/>
      <c r="Y28" s="94"/>
      <c r="Z28" s="94"/>
      <c r="AA28" s="94"/>
      <c r="AB28" s="94"/>
      <c r="AC28" s="94"/>
      <c r="AD28" s="94"/>
      <c r="AE28" s="94"/>
      <c r="AF28" s="94"/>
      <c r="AG28" s="94"/>
      <c r="AH28" s="94"/>
    </row>
    <row r="29" spans="1:34" s="63" customFormat="1" ht="15" customHeight="1">
      <c r="B29" s="202"/>
      <c r="C29" s="357" t="s">
        <v>98</v>
      </c>
      <c r="D29" s="80"/>
      <c r="E29" s="80"/>
      <c r="F29" s="80"/>
      <c r="G29" s="80"/>
      <c r="H29" s="80"/>
      <c r="I29" s="80"/>
      <c r="J29" s="80"/>
      <c r="K29" s="80"/>
      <c r="L29" s="80"/>
      <c r="M29" s="378"/>
      <c r="N29" s="379" t="str">
        <f>IF(SUM($M$25:$N$27)=0,"",SUM($M$25:$N$27))</f>
        <v/>
      </c>
      <c r="O29" s="80" t="s">
        <v>6</v>
      </c>
      <c r="P29" s="376"/>
      <c r="Q29" s="94"/>
      <c r="R29" s="94"/>
      <c r="S29" s="94"/>
      <c r="T29" s="94"/>
      <c r="U29" s="94"/>
      <c r="V29" s="94"/>
      <c r="W29" s="94"/>
      <c r="X29" s="94"/>
      <c r="Y29" s="94"/>
      <c r="Z29" s="94"/>
      <c r="AA29" s="94"/>
      <c r="AB29" s="94"/>
      <c r="AC29" s="94"/>
      <c r="AD29" s="94"/>
      <c r="AE29" s="94"/>
      <c r="AF29" s="94"/>
      <c r="AG29" s="94"/>
      <c r="AH29" s="94"/>
    </row>
    <row r="30" spans="1:34" s="63" customFormat="1" ht="6" customHeight="1">
      <c r="B30" s="202"/>
      <c r="C30" s="80"/>
      <c r="D30" s="80"/>
      <c r="E30" s="80"/>
      <c r="F30" s="80"/>
      <c r="G30" s="80"/>
      <c r="H30" s="80"/>
      <c r="I30" s="80"/>
      <c r="J30" s="80"/>
      <c r="K30" s="80"/>
      <c r="L30" s="80"/>
      <c r="M30" s="80"/>
      <c r="N30" s="80"/>
      <c r="O30" s="80"/>
      <c r="P30" s="376"/>
      <c r="Q30" s="94"/>
      <c r="R30" s="94"/>
      <c r="S30" s="94"/>
      <c r="T30" s="94"/>
      <c r="U30" s="94"/>
      <c r="V30" s="94"/>
      <c r="W30" s="94"/>
      <c r="X30" s="94"/>
      <c r="Y30" s="94"/>
      <c r="Z30" s="94"/>
      <c r="AA30" s="94"/>
      <c r="AB30" s="94"/>
      <c r="AC30" s="94"/>
      <c r="AD30" s="94"/>
      <c r="AE30" s="94"/>
      <c r="AF30" s="94"/>
      <c r="AG30" s="94"/>
      <c r="AH30" s="94"/>
    </row>
    <row r="31" spans="1:34" s="63" customFormat="1">
      <c r="B31" s="380" t="s">
        <v>141</v>
      </c>
      <c r="C31" s="357" t="s">
        <v>531</v>
      </c>
      <c r="E31" s="94"/>
      <c r="F31" s="94"/>
      <c r="G31" s="94"/>
      <c r="H31" s="94"/>
      <c r="I31" s="94"/>
      <c r="J31" s="94"/>
      <c r="K31" s="94"/>
      <c r="L31" s="94"/>
      <c r="M31" s="94"/>
      <c r="N31" s="94"/>
      <c r="O31" s="94"/>
      <c r="P31" s="94"/>
      <c r="Q31" s="94"/>
      <c r="R31" s="94"/>
      <c r="S31" s="94"/>
      <c r="T31" s="94"/>
      <c r="U31" s="105"/>
      <c r="V31" s="94"/>
      <c r="W31" s="94"/>
      <c r="X31" s="94"/>
      <c r="Y31" s="94"/>
      <c r="Z31" s="94"/>
      <c r="AA31" s="94"/>
      <c r="AB31" s="94"/>
      <c r="AC31" s="94"/>
      <c r="AD31" s="94"/>
      <c r="AE31" s="94"/>
      <c r="AF31" s="94"/>
      <c r="AG31" s="94"/>
      <c r="AH31" s="94"/>
    </row>
    <row r="32" spans="1:34" s="63" customFormat="1" ht="4.5" customHeight="1">
      <c r="A32" s="94"/>
      <c r="B32" s="94"/>
      <c r="C32" s="94"/>
      <c r="D32" s="94"/>
      <c r="E32" s="94"/>
      <c r="F32" s="94"/>
      <c r="G32" s="94"/>
      <c r="H32" s="94"/>
      <c r="I32" s="94"/>
      <c r="J32" s="94"/>
      <c r="K32" s="94"/>
      <c r="L32" s="94"/>
      <c r="M32" s="94"/>
      <c r="N32" s="94"/>
      <c r="O32" s="94"/>
      <c r="P32" s="94"/>
      <c r="Q32" s="94"/>
      <c r="R32" s="94"/>
      <c r="S32" s="94"/>
      <c r="T32" s="94"/>
      <c r="U32" s="105"/>
      <c r="V32" s="94"/>
      <c r="W32" s="94"/>
      <c r="X32" s="94"/>
      <c r="Y32" s="94"/>
      <c r="Z32" s="94"/>
      <c r="AA32" s="94"/>
      <c r="AB32" s="94"/>
      <c r="AC32" s="94"/>
      <c r="AD32" s="94"/>
      <c r="AE32" s="94"/>
      <c r="AF32" s="94"/>
      <c r="AG32" s="94"/>
      <c r="AH32" s="94"/>
    </row>
    <row r="33" spans="1:34" s="63" customFormat="1">
      <c r="A33" s="94"/>
      <c r="B33" s="94"/>
      <c r="C33" s="357" t="s">
        <v>527</v>
      </c>
      <c r="D33" s="357"/>
      <c r="E33" s="623"/>
      <c r="F33" s="80" t="s">
        <v>528</v>
      </c>
      <c r="G33" s="808"/>
      <c r="H33" s="808"/>
      <c r="I33" s="808"/>
      <c r="J33" s="808"/>
      <c r="K33" s="808"/>
      <c r="L33" s="808"/>
      <c r="M33" s="808"/>
      <c r="N33" s="808"/>
      <c r="O33" s="94"/>
      <c r="P33" s="94"/>
      <c r="Q33" s="94"/>
      <c r="R33" s="94"/>
      <c r="S33" s="94"/>
      <c r="T33" s="94"/>
      <c r="U33" s="94"/>
      <c r="V33" s="94"/>
      <c r="W33" s="94"/>
      <c r="X33" s="94"/>
      <c r="Y33" s="94"/>
      <c r="Z33" s="94"/>
      <c r="AA33" s="94"/>
      <c r="AB33" s="94"/>
      <c r="AC33" s="94"/>
      <c r="AD33" s="94"/>
      <c r="AE33" s="94"/>
      <c r="AF33" s="94"/>
      <c r="AG33" s="94"/>
      <c r="AH33" s="94"/>
    </row>
    <row r="34" spans="1:34" s="63" customFormat="1" ht="4.5" customHeight="1">
      <c r="A34" s="94"/>
      <c r="B34" s="94"/>
      <c r="C34" s="357"/>
      <c r="D34" s="357"/>
      <c r="E34" s="381"/>
      <c r="F34" s="80"/>
      <c r="G34" s="94"/>
      <c r="H34" s="94"/>
      <c r="I34" s="94"/>
      <c r="J34" s="94"/>
      <c r="K34" s="94"/>
      <c r="O34" s="94"/>
      <c r="P34" s="94"/>
      <c r="Q34" s="94"/>
      <c r="R34" s="94"/>
      <c r="S34" s="94"/>
      <c r="T34" s="94"/>
      <c r="U34" s="94"/>
      <c r="V34" s="94"/>
      <c r="W34" s="94"/>
      <c r="X34" s="94"/>
      <c r="Y34" s="94"/>
      <c r="Z34" s="94"/>
      <c r="AA34" s="94"/>
      <c r="AB34" s="94"/>
      <c r="AC34" s="94"/>
      <c r="AD34" s="94"/>
      <c r="AE34" s="94"/>
      <c r="AF34" s="94"/>
      <c r="AG34" s="94"/>
      <c r="AH34" s="94"/>
    </row>
    <row r="35" spans="1:34" s="63" customFormat="1">
      <c r="A35" s="94"/>
      <c r="B35" s="94"/>
      <c r="C35" s="357" t="s">
        <v>527</v>
      </c>
      <c r="D35" s="357"/>
      <c r="E35" s="623"/>
      <c r="F35" s="80" t="s">
        <v>528</v>
      </c>
      <c r="G35" s="808"/>
      <c r="H35" s="808"/>
      <c r="I35" s="808"/>
      <c r="J35" s="808"/>
      <c r="K35" s="808"/>
      <c r="L35" s="808"/>
      <c r="M35" s="808"/>
      <c r="N35" s="808"/>
      <c r="O35" s="94"/>
      <c r="P35" s="94"/>
      <c r="Q35" s="94"/>
      <c r="R35" s="94"/>
      <c r="S35" s="94"/>
      <c r="T35" s="94"/>
      <c r="U35" s="94"/>
      <c r="V35" s="94"/>
      <c r="W35" s="94"/>
      <c r="X35" s="94"/>
      <c r="Y35" s="94"/>
      <c r="Z35" s="94"/>
      <c r="AA35" s="94"/>
      <c r="AB35" s="94"/>
      <c r="AC35" s="94"/>
      <c r="AD35" s="94"/>
      <c r="AE35" s="94"/>
      <c r="AF35" s="94"/>
      <c r="AG35" s="94"/>
      <c r="AH35" s="94"/>
    </row>
    <row r="36" spans="1:34" s="63" customFormat="1" ht="5.25" customHeight="1">
      <c r="A36" s="94"/>
      <c r="B36" s="94"/>
      <c r="C36" s="357"/>
      <c r="D36" s="357"/>
      <c r="E36" s="381"/>
      <c r="F36" s="80"/>
      <c r="H36" s="94"/>
      <c r="I36" s="94"/>
      <c r="J36" s="94"/>
      <c r="K36" s="94"/>
      <c r="O36" s="94"/>
      <c r="P36" s="94"/>
      <c r="Q36" s="94"/>
      <c r="R36" s="94"/>
      <c r="S36" s="94"/>
      <c r="T36" s="94"/>
      <c r="U36" s="105"/>
      <c r="V36" s="94"/>
      <c r="W36" s="94"/>
      <c r="X36" s="94"/>
      <c r="Y36" s="94"/>
      <c r="Z36" s="94"/>
      <c r="AA36" s="94"/>
      <c r="AB36" s="94"/>
      <c r="AC36" s="94"/>
      <c r="AD36" s="94"/>
      <c r="AE36" s="94"/>
      <c r="AF36" s="94"/>
      <c r="AG36" s="94"/>
      <c r="AH36" s="94"/>
    </row>
    <row r="37" spans="1:34" s="63" customFormat="1">
      <c r="A37" s="94"/>
      <c r="B37" s="94"/>
      <c r="C37" s="357" t="s">
        <v>529</v>
      </c>
      <c r="D37" s="357"/>
      <c r="E37" s="623"/>
      <c r="F37" s="80" t="s">
        <v>530</v>
      </c>
      <c r="G37" s="804"/>
      <c r="H37" s="804"/>
      <c r="I37" s="804"/>
      <c r="J37" s="804"/>
      <c r="K37" s="81" t="s">
        <v>391</v>
      </c>
      <c r="L37" s="805"/>
      <c r="M37" s="805"/>
      <c r="N37" s="805"/>
      <c r="O37" s="94"/>
      <c r="P37" s="94"/>
      <c r="Q37" s="94"/>
      <c r="R37" s="94"/>
      <c r="S37" s="94"/>
      <c r="T37" s="94"/>
      <c r="U37" s="94"/>
      <c r="V37" s="94"/>
      <c r="W37" s="94"/>
      <c r="X37" s="94"/>
      <c r="Y37" s="94"/>
      <c r="Z37" s="94"/>
      <c r="AA37" s="94"/>
      <c r="AB37" s="94"/>
      <c r="AC37" s="94"/>
      <c r="AD37" s="94"/>
      <c r="AE37" s="94"/>
      <c r="AF37" s="94"/>
      <c r="AG37" s="94"/>
      <c r="AH37" s="94"/>
    </row>
    <row r="38" spans="1:34" s="63" customFormat="1" ht="5.25" customHeight="1">
      <c r="A38" s="94"/>
      <c r="B38" s="94"/>
      <c r="C38" s="357"/>
      <c r="D38" s="357"/>
      <c r="E38" s="382"/>
      <c r="F38" s="80"/>
      <c r="G38" s="336"/>
      <c r="H38" s="336"/>
      <c r="J38" s="336"/>
      <c r="K38" s="81"/>
      <c r="O38" s="94"/>
      <c r="P38" s="94"/>
      <c r="Q38" s="94"/>
      <c r="R38" s="94"/>
      <c r="S38" s="94"/>
      <c r="T38" s="94"/>
      <c r="U38" s="94"/>
      <c r="V38" s="94"/>
      <c r="W38" s="94"/>
      <c r="X38" s="94"/>
      <c r="Y38" s="94"/>
      <c r="Z38" s="94"/>
      <c r="AA38" s="94"/>
      <c r="AB38" s="94"/>
      <c r="AC38" s="94"/>
      <c r="AD38" s="94"/>
      <c r="AE38" s="94"/>
      <c r="AF38" s="94"/>
      <c r="AG38" s="94"/>
      <c r="AH38" s="94"/>
    </row>
    <row r="39" spans="1:34" s="63" customFormat="1">
      <c r="A39" s="94"/>
      <c r="B39" s="94"/>
      <c r="C39" s="357" t="s">
        <v>529</v>
      </c>
      <c r="D39" s="357"/>
      <c r="E39" s="623"/>
      <c r="F39" s="80" t="s">
        <v>530</v>
      </c>
      <c r="G39" s="804"/>
      <c r="H39" s="804"/>
      <c r="I39" s="804"/>
      <c r="J39" s="804"/>
      <c r="K39" s="81" t="s">
        <v>391</v>
      </c>
      <c r="L39" s="805"/>
      <c r="M39" s="805"/>
      <c r="N39" s="805"/>
      <c r="O39" s="94"/>
      <c r="P39" s="94"/>
      <c r="Q39" s="94"/>
      <c r="R39" s="94"/>
      <c r="S39" s="94"/>
      <c r="T39" s="94"/>
      <c r="U39" s="94"/>
      <c r="V39" s="94"/>
      <c r="W39" s="94"/>
      <c r="X39" s="94"/>
      <c r="Y39" s="94"/>
      <c r="Z39" s="94"/>
      <c r="AA39" s="94"/>
      <c r="AB39" s="94"/>
      <c r="AC39" s="94"/>
      <c r="AD39" s="94"/>
      <c r="AE39" s="94"/>
      <c r="AF39" s="94"/>
      <c r="AG39" s="94"/>
      <c r="AH39" s="94"/>
    </row>
    <row r="40" spans="1:34" s="63" customFormat="1" ht="5.15" customHeight="1">
      <c r="B40" s="202"/>
      <c r="C40" s="80"/>
      <c r="D40" s="80"/>
      <c r="E40" s="202"/>
      <c r="F40" s="80"/>
      <c r="G40" s="80"/>
      <c r="H40" s="80"/>
      <c r="I40" s="80"/>
      <c r="J40" s="80"/>
      <c r="K40" s="80"/>
      <c r="L40" s="80"/>
      <c r="M40" s="80"/>
      <c r="N40" s="80"/>
      <c r="O40" s="376"/>
      <c r="P40" s="376"/>
      <c r="Q40" s="94"/>
      <c r="R40" s="94"/>
      <c r="S40" s="94"/>
      <c r="T40" s="94"/>
      <c r="U40" s="94"/>
      <c r="V40" s="94"/>
      <c r="W40" s="94"/>
      <c r="X40" s="94"/>
      <c r="Y40" s="94"/>
      <c r="Z40" s="94"/>
      <c r="AA40" s="94"/>
      <c r="AB40" s="94"/>
      <c r="AC40" s="94"/>
      <c r="AD40" s="94"/>
      <c r="AE40" s="94"/>
      <c r="AF40" s="94"/>
      <c r="AG40" s="94"/>
      <c r="AH40" s="94"/>
    </row>
    <row r="41" spans="1:34" s="63" customFormat="1">
      <c r="A41" s="94"/>
      <c r="B41" s="94"/>
      <c r="C41" s="357" t="s">
        <v>529</v>
      </c>
      <c r="D41" s="357"/>
      <c r="E41" s="623"/>
      <c r="F41" s="80" t="s">
        <v>530</v>
      </c>
      <c r="G41" s="804"/>
      <c r="H41" s="804"/>
      <c r="I41" s="804"/>
      <c r="J41" s="804"/>
      <c r="K41" s="81" t="s">
        <v>391</v>
      </c>
      <c r="L41" s="805"/>
      <c r="M41" s="805"/>
      <c r="N41" s="805"/>
      <c r="O41" s="94"/>
      <c r="P41" s="94"/>
      <c r="Q41" s="94"/>
      <c r="R41" s="94"/>
      <c r="S41" s="94"/>
      <c r="T41" s="94"/>
      <c r="U41" s="94"/>
      <c r="V41" s="94"/>
      <c r="W41" s="94"/>
      <c r="X41" s="94"/>
      <c r="Y41" s="94"/>
      <c r="Z41" s="94"/>
      <c r="AA41" s="94"/>
      <c r="AB41" s="94"/>
      <c r="AC41" s="94"/>
      <c r="AD41" s="94"/>
      <c r="AE41" s="94"/>
      <c r="AF41" s="94"/>
      <c r="AG41" s="94"/>
      <c r="AH41" s="94"/>
    </row>
    <row r="42" spans="1:34" s="63" customFormat="1" ht="5.15" customHeight="1">
      <c r="B42" s="202"/>
      <c r="C42" s="80"/>
      <c r="D42" s="80"/>
      <c r="E42" s="80"/>
      <c r="F42" s="80"/>
      <c r="G42" s="80"/>
      <c r="H42" s="80"/>
      <c r="I42" s="80"/>
      <c r="J42" s="80"/>
      <c r="K42" s="80"/>
      <c r="L42" s="80"/>
      <c r="M42" s="80"/>
      <c r="N42" s="80"/>
      <c r="O42" s="376"/>
      <c r="P42" s="376"/>
      <c r="Q42" s="94"/>
      <c r="R42" s="94"/>
      <c r="S42" s="94"/>
      <c r="T42" s="94"/>
      <c r="U42" s="94"/>
      <c r="V42" s="94"/>
      <c r="W42" s="94"/>
      <c r="X42" s="94"/>
      <c r="Y42" s="94"/>
      <c r="Z42" s="94"/>
      <c r="AA42" s="94"/>
      <c r="AB42" s="94"/>
      <c r="AC42" s="94"/>
      <c r="AD42" s="94"/>
      <c r="AE42" s="94"/>
      <c r="AF42" s="94"/>
      <c r="AG42" s="94"/>
      <c r="AH42" s="94"/>
    </row>
    <row r="43" spans="1:34" s="63" customFormat="1" ht="18" customHeight="1">
      <c r="B43" s="203" t="s">
        <v>142</v>
      </c>
      <c r="C43" s="376" t="s">
        <v>168</v>
      </c>
      <c r="D43" s="79"/>
      <c r="E43" s="376"/>
      <c r="F43" s="376"/>
      <c r="G43" s="376"/>
      <c r="H43" s="376"/>
      <c r="I43" s="376"/>
      <c r="J43" s="376"/>
      <c r="K43" s="376"/>
      <c r="L43" s="376"/>
      <c r="M43" s="376"/>
      <c r="N43" s="376"/>
      <c r="O43" s="376"/>
      <c r="P43" s="376"/>
      <c r="Q43" s="94"/>
      <c r="R43" s="94"/>
      <c r="S43" s="94"/>
      <c r="T43" s="94"/>
      <c r="U43" s="94"/>
      <c r="V43" s="94"/>
      <c r="W43" s="94"/>
      <c r="X43" s="94"/>
      <c r="Y43" s="94"/>
      <c r="Z43" s="94"/>
      <c r="AA43" s="94"/>
      <c r="AB43" s="94"/>
      <c r="AC43" s="94"/>
      <c r="AD43" s="94"/>
      <c r="AE43" s="94"/>
      <c r="AF43" s="94"/>
      <c r="AG43" s="94"/>
      <c r="AH43" s="94"/>
    </row>
    <row r="44" spans="1:34" s="63" customFormat="1" ht="6" customHeight="1">
      <c r="B44" s="203"/>
      <c r="C44" s="94"/>
      <c r="D44" s="94"/>
      <c r="E44" s="94"/>
      <c r="F44" s="94"/>
      <c r="G44" s="94"/>
      <c r="H44" s="94"/>
      <c r="I44" s="94"/>
      <c r="J44" s="94"/>
      <c r="K44" s="94"/>
      <c r="L44" s="94"/>
      <c r="M44" s="94"/>
      <c r="N44" s="94"/>
      <c r="O44" s="94"/>
      <c r="P44" s="376"/>
      <c r="Q44" s="94"/>
      <c r="R44" s="94"/>
      <c r="S44" s="94"/>
      <c r="T44" s="94"/>
      <c r="U44" s="94"/>
      <c r="V44" s="94"/>
      <c r="W44" s="94"/>
      <c r="X44" s="94"/>
      <c r="Y44" s="94"/>
      <c r="Z44" s="94"/>
      <c r="AA44" s="94"/>
      <c r="AB44" s="94"/>
      <c r="AC44" s="94"/>
      <c r="AD44" s="94"/>
      <c r="AE44" s="94"/>
      <c r="AF44" s="94"/>
      <c r="AG44" s="94"/>
      <c r="AH44" s="94"/>
    </row>
    <row r="45" spans="1:34" s="63" customFormat="1" ht="45">
      <c r="A45" s="803">
        <f ca="1">TODAY()</f>
        <v>46316</v>
      </c>
      <c r="B45" s="94"/>
      <c r="C45" s="797" t="s">
        <v>143</v>
      </c>
      <c r="D45" s="798"/>
      <c r="E45" s="799"/>
      <c r="F45" s="797" t="s">
        <v>144</v>
      </c>
      <c r="G45" s="798"/>
      <c r="H45" s="798"/>
      <c r="I45" s="799"/>
      <c r="J45" s="797" t="s">
        <v>145</v>
      </c>
      <c r="K45" s="799"/>
      <c r="L45" s="383" t="s">
        <v>171</v>
      </c>
      <c r="M45" s="384" t="s">
        <v>146</v>
      </c>
      <c r="N45" s="385" t="s">
        <v>552</v>
      </c>
      <c r="O45" s="94"/>
      <c r="P45" s="376"/>
      <c r="Q45" s="94"/>
      <c r="R45" s="94"/>
      <c r="S45" s="94"/>
      <c r="T45" s="94"/>
      <c r="U45" s="94"/>
      <c r="V45" s="94"/>
      <c r="W45" s="94"/>
      <c r="X45" s="94"/>
      <c r="Y45" s="94"/>
      <c r="Z45" s="94"/>
      <c r="AA45" s="94"/>
      <c r="AB45" s="94"/>
      <c r="AC45" s="94"/>
      <c r="AD45" s="94"/>
      <c r="AE45" s="94"/>
      <c r="AF45" s="94"/>
      <c r="AG45" s="94"/>
      <c r="AH45" s="94"/>
    </row>
    <row r="46" spans="1:34" s="63" customFormat="1" ht="18" customHeight="1">
      <c r="A46" s="803"/>
      <c r="B46" s="203" t="s">
        <v>553</v>
      </c>
      <c r="C46" s="780"/>
      <c r="D46" s="781"/>
      <c r="E46" s="782"/>
      <c r="F46" s="783"/>
      <c r="G46" s="784"/>
      <c r="H46" s="784"/>
      <c r="I46" s="784"/>
      <c r="J46" s="783"/>
      <c r="K46" s="785"/>
      <c r="L46" s="672"/>
      <c r="M46" s="672"/>
      <c r="N46" s="673"/>
      <c r="O46" s="94"/>
      <c r="P46" s="376"/>
      <c r="Q46" s="94"/>
      <c r="R46" s="94"/>
      <c r="S46" s="94"/>
      <c r="T46" s="94"/>
      <c r="U46" s="94"/>
      <c r="V46" s="94"/>
      <c r="W46" s="94"/>
      <c r="X46" s="94"/>
      <c r="Y46" s="94"/>
      <c r="Z46" s="94"/>
      <c r="AA46" s="94"/>
      <c r="AB46" s="94"/>
      <c r="AC46" s="94"/>
      <c r="AD46" s="94"/>
      <c r="AE46" s="94"/>
      <c r="AF46" s="94"/>
      <c r="AG46" s="94"/>
      <c r="AH46" s="94"/>
    </row>
    <row r="47" spans="1:34" s="63" customFormat="1" ht="18" customHeight="1">
      <c r="A47" s="803"/>
      <c r="B47" s="203" t="s">
        <v>554</v>
      </c>
      <c r="C47" s="780"/>
      <c r="D47" s="781"/>
      <c r="E47" s="782"/>
      <c r="F47" s="783"/>
      <c r="G47" s="784"/>
      <c r="H47" s="784"/>
      <c r="I47" s="784"/>
      <c r="J47" s="783"/>
      <c r="K47" s="785"/>
      <c r="L47" s="672"/>
      <c r="M47" s="672"/>
      <c r="N47" s="673"/>
      <c r="O47" s="94"/>
      <c r="P47" s="376"/>
      <c r="Q47" s="94"/>
      <c r="R47" s="94"/>
      <c r="S47" s="94"/>
      <c r="T47" s="94"/>
      <c r="U47" s="94"/>
      <c r="V47" s="94"/>
      <c r="W47" s="94"/>
      <c r="X47" s="94"/>
      <c r="Y47" s="94"/>
      <c r="Z47" s="94"/>
      <c r="AA47" s="94"/>
      <c r="AB47" s="94"/>
      <c r="AC47" s="94"/>
      <c r="AD47" s="94"/>
      <c r="AE47" s="94"/>
      <c r="AF47" s="94"/>
      <c r="AG47" s="94"/>
      <c r="AH47" s="94"/>
    </row>
    <row r="48" spans="1:34" s="63" customFormat="1" ht="18" customHeight="1">
      <c r="A48" s="803"/>
      <c r="B48" s="203" t="s">
        <v>555</v>
      </c>
      <c r="C48" s="780"/>
      <c r="D48" s="781"/>
      <c r="E48" s="782"/>
      <c r="F48" s="783"/>
      <c r="G48" s="784"/>
      <c r="H48" s="784"/>
      <c r="I48" s="784"/>
      <c r="J48" s="783"/>
      <c r="K48" s="785"/>
      <c r="L48" s="672"/>
      <c r="M48" s="672"/>
      <c r="N48" s="673"/>
      <c r="O48" s="94"/>
      <c r="P48" s="376"/>
      <c r="Q48" s="94"/>
      <c r="R48" s="94"/>
      <c r="S48" s="94"/>
      <c r="T48" s="94"/>
      <c r="U48" s="94"/>
      <c r="V48" s="94"/>
      <c r="W48" s="94"/>
      <c r="X48" s="94"/>
      <c r="Y48" s="94"/>
      <c r="Z48" s="94"/>
      <c r="AA48" s="94"/>
      <c r="AB48" s="94"/>
      <c r="AC48" s="94"/>
      <c r="AD48" s="94"/>
      <c r="AE48" s="94"/>
      <c r="AF48" s="94"/>
      <c r="AG48" s="94"/>
      <c r="AH48" s="94"/>
    </row>
    <row r="49" spans="1:34" s="63" customFormat="1" ht="18" customHeight="1">
      <c r="A49" s="803"/>
      <c r="B49" s="203" t="s">
        <v>556</v>
      </c>
      <c r="C49" s="780"/>
      <c r="D49" s="781"/>
      <c r="E49" s="782"/>
      <c r="F49" s="783"/>
      <c r="G49" s="784"/>
      <c r="H49" s="784"/>
      <c r="I49" s="784"/>
      <c r="J49" s="783"/>
      <c r="K49" s="785"/>
      <c r="L49" s="672"/>
      <c r="M49" s="672"/>
      <c r="N49" s="673"/>
      <c r="O49" s="376"/>
      <c r="P49" s="376"/>
      <c r="Q49" s="94"/>
      <c r="R49" s="94"/>
      <c r="S49" s="94"/>
      <c r="T49" s="94"/>
      <c r="U49" s="94"/>
      <c r="V49" s="94"/>
      <c r="W49" s="94"/>
      <c r="X49" s="94"/>
      <c r="Y49" s="94"/>
      <c r="Z49" s="94"/>
      <c r="AA49" s="94"/>
      <c r="AB49" s="94"/>
      <c r="AC49" s="94"/>
      <c r="AD49" s="94"/>
      <c r="AE49" s="94"/>
      <c r="AF49" s="94"/>
      <c r="AG49" s="94"/>
      <c r="AH49" s="94"/>
    </row>
    <row r="50" spans="1:34" s="63" customFormat="1" ht="18" customHeight="1">
      <c r="A50" s="803"/>
      <c r="B50" s="203" t="s">
        <v>557</v>
      </c>
      <c r="C50" s="780"/>
      <c r="D50" s="781"/>
      <c r="E50" s="782"/>
      <c r="F50" s="783"/>
      <c r="G50" s="784"/>
      <c r="H50" s="784"/>
      <c r="I50" s="784"/>
      <c r="J50" s="783"/>
      <c r="K50" s="785"/>
      <c r="L50" s="672"/>
      <c r="M50" s="672"/>
      <c r="N50" s="673"/>
      <c r="O50" s="94"/>
      <c r="P50" s="376"/>
      <c r="Q50" s="94"/>
      <c r="R50" s="94"/>
      <c r="S50" s="94"/>
      <c r="T50" s="94"/>
      <c r="U50" s="94"/>
      <c r="V50" s="94"/>
      <c r="W50" s="94"/>
      <c r="X50" s="94"/>
      <c r="Y50" s="94"/>
      <c r="Z50" s="94"/>
      <c r="AA50" s="94"/>
      <c r="AB50" s="94"/>
      <c r="AC50" s="94"/>
      <c r="AD50" s="94"/>
      <c r="AE50" s="94"/>
      <c r="AF50" s="94"/>
      <c r="AG50" s="94"/>
      <c r="AH50" s="94"/>
    </row>
    <row r="51" spans="1:34" s="63" customFormat="1" ht="19.5" customHeight="1">
      <c r="A51" s="803"/>
      <c r="B51" s="94"/>
      <c r="C51" s="786" t="s">
        <v>558</v>
      </c>
      <c r="D51" s="787"/>
      <c r="E51" s="788"/>
      <c r="F51" s="792" t="s">
        <v>559</v>
      </c>
      <c r="G51" s="793"/>
      <c r="H51" s="794"/>
      <c r="I51" s="795" t="s">
        <v>560</v>
      </c>
      <c r="J51" s="797" t="s">
        <v>561</v>
      </c>
      <c r="K51" s="798"/>
      <c r="L51" s="798"/>
      <c r="M51" s="798"/>
      <c r="N51" s="799"/>
      <c r="O51" s="94"/>
      <c r="P51" s="376"/>
      <c r="Q51" s="94"/>
      <c r="R51" s="94"/>
      <c r="S51" s="94"/>
      <c r="T51" s="94"/>
      <c r="U51" s="94"/>
      <c r="V51" s="94"/>
      <c r="W51" s="94"/>
      <c r="X51" s="94"/>
      <c r="Y51" s="94"/>
      <c r="Z51" s="94"/>
      <c r="AA51" s="94"/>
      <c r="AB51" s="94"/>
      <c r="AC51" s="94"/>
      <c r="AD51" s="94"/>
      <c r="AE51" s="94"/>
      <c r="AF51" s="94"/>
      <c r="AG51" s="94"/>
      <c r="AH51" s="94"/>
    </row>
    <row r="52" spans="1:34" s="63" customFormat="1">
      <c r="A52" s="803"/>
      <c r="B52" s="94"/>
      <c r="C52" s="789"/>
      <c r="D52" s="790"/>
      <c r="E52" s="791"/>
      <c r="F52" s="386" t="s">
        <v>562</v>
      </c>
      <c r="G52" s="387" t="s">
        <v>563</v>
      </c>
      <c r="H52" s="388"/>
      <c r="I52" s="796"/>
      <c r="J52" s="800" t="s">
        <v>564</v>
      </c>
      <c r="K52" s="801"/>
      <c r="L52" s="801"/>
      <c r="M52" s="801"/>
      <c r="N52" s="802"/>
      <c r="O52" s="94"/>
      <c r="P52" s="376"/>
      <c r="Q52" s="94"/>
      <c r="R52" s="94"/>
      <c r="S52" s="94"/>
      <c r="T52" s="94"/>
      <c r="U52" s="94"/>
      <c r="V52" s="94"/>
      <c r="W52" s="94"/>
      <c r="X52" s="94"/>
      <c r="Y52" s="94"/>
      <c r="Z52" s="94"/>
      <c r="AA52" s="94"/>
      <c r="AB52" s="94"/>
      <c r="AC52" s="94"/>
      <c r="AD52" s="94"/>
      <c r="AE52" s="94"/>
      <c r="AF52" s="94"/>
      <c r="AG52" s="94"/>
      <c r="AH52" s="94"/>
    </row>
    <row r="53" spans="1:34" s="63" customFormat="1" ht="18" customHeight="1">
      <c r="A53" s="803"/>
      <c r="B53" s="203" t="s">
        <v>553</v>
      </c>
      <c r="C53" s="770"/>
      <c r="D53" s="771"/>
      <c r="E53" s="772"/>
      <c r="F53" s="389" t="b">
        <v>0</v>
      </c>
      <c r="G53" s="773" t="b">
        <v>0</v>
      </c>
      <c r="H53" s="774"/>
      <c r="I53" s="390" t="b">
        <v>0</v>
      </c>
      <c r="J53" s="775"/>
      <c r="K53" s="776"/>
      <c r="L53" s="776"/>
      <c r="M53" s="776"/>
      <c r="N53" s="777"/>
      <c r="O53" s="94"/>
      <c r="P53" s="376"/>
      <c r="Q53" s="94"/>
      <c r="R53" s="94"/>
      <c r="S53" s="94"/>
      <c r="T53" s="94"/>
      <c r="U53" s="94"/>
      <c r="V53" s="94"/>
      <c r="W53" s="94"/>
      <c r="X53" s="94"/>
      <c r="Y53" s="94"/>
      <c r="Z53" s="94"/>
      <c r="AA53" s="94"/>
      <c r="AB53" s="94"/>
      <c r="AC53" s="94"/>
      <c r="AD53" s="94"/>
      <c r="AE53" s="94"/>
      <c r="AF53" s="94"/>
      <c r="AG53" s="94"/>
      <c r="AH53" s="94"/>
    </row>
    <row r="54" spans="1:34" s="63" customFormat="1" ht="18" customHeight="1">
      <c r="A54" s="803"/>
      <c r="B54" s="203" t="s">
        <v>554</v>
      </c>
      <c r="C54" s="770"/>
      <c r="D54" s="771"/>
      <c r="E54" s="772"/>
      <c r="F54" s="389" t="b">
        <v>0</v>
      </c>
      <c r="G54" s="773" t="b">
        <v>0</v>
      </c>
      <c r="H54" s="774"/>
      <c r="I54" s="390" t="b">
        <v>0</v>
      </c>
      <c r="J54" s="775"/>
      <c r="K54" s="776"/>
      <c r="L54" s="776"/>
      <c r="M54" s="776"/>
      <c r="N54" s="777"/>
      <c r="O54" s="94"/>
      <c r="P54" s="376"/>
      <c r="Q54" s="94"/>
      <c r="R54" s="94"/>
      <c r="S54" s="94"/>
      <c r="T54" s="94"/>
      <c r="U54" s="94"/>
      <c r="V54" s="94"/>
      <c r="W54" s="94"/>
      <c r="X54" s="94"/>
      <c r="Y54" s="94"/>
      <c r="Z54" s="94"/>
      <c r="AA54" s="94"/>
      <c r="AB54" s="94"/>
      <c r="AC54" s="94"/>
      <c r="AD54" s="94"/>
      <c r="AE54" s="94"/>
      <c r="AF54" s="94"/>
      <c r="AG54" s="94"/>
      <c r="AH54" s="94"/>
    </row>
    <row r="55" spans="1:34" s="63" customFormat="1" ht="18" customHeight="1">
      <c r="A55" s="803"/>
      <c r="B55" s="203" t="s">
        <v>555</v>
      </c>
      <c r="C55" s="770"/>
      <c r="D55" s="771"/>
      <c r="E55" s="772"/>
      <c r="F55" s="389" t="b">
        <v>0</v>
      </c>
      <c r="G55" s="773" t="b">
        <v>0</v>
      </c>
      <c r="H55" s="774"/>
      <c r="I55" s="390" t="b">
        <v>0</v>
      </c>
      <c r="J55" s="775"/>
      <c r="K55" s="776"/>
      <c r="L55" s="776"/>
      <c r="M55" s="776"/>
      <c r="N55" s="777"/>
      <c r="O55" s="94"/>
      <c r="P55" s="376"/>
      <c r="Q55" s="94"/>
      <c r="R55" s="94"/>
      <c r="S55" s="94"/>
      <c r="T55" s="94"/>
      <c r="U55" s="94"/>
      <c r="V55" s="94"/>
      <c r="W55" s="94"/>
      <c r="X55" s="94"/>
      <c r="Y55" s="94"/>
      <c r="Z55" s="94"/>
      <c r="AA55" s="94"/>
      <c r="AB55" s="94"/>
      <c r="AC55" s="94"/>
      <c r="AD55" s="94"/>
      <c r="AE55" s="94"/>
      <c r="AF55" s="94"/>
      <c r="AG55" s="94"/>
      <c r="AH55" s="94"/>
    </row>
    <row r="56" spans="1:34" s="63" customFormat="1" ht="18" customHeight="1">
      <c r="A56" s="803"/>
      <c r="B56" s="203" t="s">
        <v>556</v>
      </c>
      <c r="C56" s="770"/>
      <c r="D56" s="771"/>
      <c r="E56" s="772"/>
      <c r="F56" s="389" t="b">
        <v>0</v>
      </c>
      <c r="G56" s="773" t="b">
        <v>0</v>
      </c>
      <c r="H56" s="774"/>
      <c r="I56" s="390" t="b">
        <v>0</v>
      </c>
      <c r="J56" s="775"/>
      <c r="K56" s="776"/>
      <c r="L56" s="776"/>
      <c r="M56" s="776"/>
      <c r="N56" s="777"/>
      <c r="O56" s="376"/>
      <c r="P56" s="376"/>
      <c r="Q56" s="94"/>
      <c r="R56" s="94"/>
      <c r="S56" s="94"/>
      <c r="T56" s="94"/>
      <c r="U56" s="94"/>
      <c r="V56" s="94"/>
      <c r="W56" s="94"/>
      <c r="X56" s="94"/>
      <c r="Y56" s="94"/>
      <c r="Z56" s="94"/>
      <c r="AA56" s="94"/>
      <c r="AB56" s="94"/>
      <c r="AC56" s="94"/>
      <c r="AD56" s="94"/>
      <c r="AE56" s="94"/>
      <c r="AF56" s="94"/>
      <c r="AG56" s="94"/>
      <c r="AH56" s="94"/>
    </row>
    <row r="57" spans="1:34" s="63" customFormat="1" ht="18" customHeight="1">
      <c r="A57" s="803"/>
      <c r="B57" s="203" t="s">
        <v>557</v>
      </c>
      <c r="C57" s="770"/>
      <c r="D57" s="771"/>
      <c r="E57" s="772"/>
      <c r="F57" s="389" t="b">
        <v>0</v>
      </c>
      <c r="G57" s="773" t="b">
        <v>0</v>
      </c>
      <c r="H57" s="774"/>
      <c r="I57" s="390" t="b">
        <v>0</v>
      </c>
      <c r="J57" s="775"/>
      <c r="K57" s="776"/>
      <c r="L57" s="776"/>
      <c r="M57" s="776"/>
      <c r="N57" s="777"/>
      <c r="O57" s="94"/>
      <c r="P57" s="376"/>
      <c r="Q57" s="94"/>
      <c r="R57" s="94"/>
      <c r="S57" s="94"/>
      <c r="T57" s="94"/>
      <c r="U57" s="94"/>
      <c r="V57" s="94"/>
      <c r="W57" s="94"/>
      <c r="X57" s="94"/>
      <c r="Y57" s="94"/>
      <c r="Z57" s="94"/>
      <c r="AA57" s="94"/>
      <c r="AB57" s="94"/>
      <c r="AC57" s="94"/>
      <c r="AD57" s="94"/>
      <c r="AE57" s="94"/>
      <c r="AF57" s="94"/>
      <c r="AG57" s="94"/>
      <c r="AH57" s="94"/>
    </row>
    <row r="58" spans="1:34" s="63" customFormat="1" ht="25" customHeight="1">
      <c r="A58" s="803"/>
      <c r="B58" s="203"/>
      <c r="C58" s="778" t="s">
        <v>565</v>
      </c>
      <c r="D58" s="778"/>
      <c r="E58" s="778"/>
      <c r="F58" s="778"/>
      <c r="G58" s="778"/>
      <c r="H58" s="778"/>
      <c r="I58" s="778"/>
      <c r="J58" s="778"/>
      <c r="K58" s="778"/>
      <c r="L58" s="778"/>
      <c r="M58" s="778"/>
      <c r="N58" s="778"/>
      <c r="O58" s="94"/>
      <c r="P58" s="376"/>
      <c r="Q58" s="94"/>
      <c r="R58" s="94"/>
      <c r="S58" s="94"/>
      <c r="T58" s="94"/>
      <c r="U58" s="94"/>
      <c r="V58" s="94"/>
      <c r="W58" s="94"/>
      <c r="X58" s="94"/>
      <c r="Y58" s="94"/>
      <c r="Z58" s="94"/>
      <c r="AA58" s="94"/>
      <c r="AB58" s="94"/>
      <c r="AC58" s="94"/>
      <c r="AD58" s="94"/>
      <c r="AE58" s="94"/>
      <c r="AF58" s="94"/>
      <c r="AG58" s="94"/>
      <c r="AH58" s="94"/>
    </row>
    <row r="59" spans="1:34" s="63" customFormat="1" ht="9" customHeight="1" thickBot="1">
      <c r="A59" s="94"/>
      <c r="B59" s="581"/>
      <c r="C59" s="581"/>
      <c r="D59" s="581"/>
      <c r="E59" s="581"/>
      <c r="F59" s="581"/>
      <c r="G59" s="581"/>
      <c r="H59" s="581"/>
      <c r="I59" s="581"/>
      <c r="J59" s="581"/>
      <c r="K59" s="581"/>
      <c r="L59" s="581"/>
      <c r="M59" s="581"/>
      <c r="N59" s="581"/>
      <c r="O59" s="94"/>
      <c r="P59" s="85"/>
      <c r="Q59" s="94"/>
      <c r="R59" s="94"/>
      <c r="S59" s="94"/>
      <c r="T59" s="94"/>
      <c r="U59" s="94"/>
      <c r="V59" s="94"/>
      <c r="W59" s="94"/>
      <c r="X59" s="94"/>
      <c r="Y59" s="94"/>
      <c r="Z59" s="94"/>
      <c r="AA59" s="94"/>
      <c r="AB59" s="94"/>
      <c r="AC59" s="94"/>
      <c r="AD59" s="94"/>
      <c r="AE59" s="94"/>
      <c r="AF59" s="94"/>
      <c r="AG59" s="94"/>
      <c r="AH59" s="94"/>
    </row>
    <row r="60" spans="1:34" s="63" customFormat="1" ht="11.25" customHeight="1">
      <c r="A60" s="94"/>
      <c r="B60" s="429" t="s">
        <v>122</v>
      </c>
      <c r="C60" s="94"/>
      <c r="D60" s="779" t="str">
        <f>IF(Antrag!$D$12="","",Antrag!$D$12)</f>
        <v/>
      </c>
      <c r="E60" s="779"/>
      <c r="F60" s="779"/>
      <c r="G60" s="779"/>
      <c r="H60" s="779"/>
      <c r="I60" s="779"/>
      <c r="J60" s="779"/>
      <c r="K60" s="779"/>
      <c r="L60" s="779"/>
      <c r="M60" s="779"/>
      <c r="N60" s="535" t="s">
        <v>661</v>
      </c>
      <c r="O60" s="342"/>
      <c r="P60" s="342"/>
      <c r="Q60" s="342"/>
      <c r="R60" s="342"/>
      <c r="S60" s="94"/>
      <c r="T60" s="94"/>
      <c r="U60" s="94"/>
      <c r="V60" s="94"/>
      <c r="W60" s="94"/>
      <c r="X60" s="94"/>
      <c r="Y60" s="94"/>
      <c r="Z60" s="94"/>
      <c r="AA60" s="94"/>
      <c r="AB60" s="94"/>
      <c r="AC60" s="94"/>
      <c r="AD60" s="94"/>
      <c r="AE60" s="94"/>
      <c r="AF60" s="94"/>
      <c r="AG60" s="94"/>
      <c r="AH60" s="94"/>
    </row>
    <row r="61" spans="1:34">
      <c r="A61" s="85"/>
      <c r="B61" s="85"/>
      <c r="C61" s="85"/>
      <c r="D61" s="85"/>
      <c r="E61" s="85"/>
      <c r="F61" s="85"/>
      <c r="G61" s="85"/>
      <c r="H61" s="85"/>
      <c r="I61" s="85"/>
      <c r="J61" s="85"/>
      <c r="K61" s="85"/>
      <c r="L61" s="85"/>
      <c r="M61" s="85"/>
      <c r="N61" s="85"/>
      <c r="O61" s="85"/>
    </row>
  </sheetData>
  <sheetProtection algorithmName="SHA-512" hashValue="GcMVMI0/qyaeLxssgR+5aMoOUVzQdH8UvB6WizysULwecf3BKzooYLGWvoHH/uiWOVvQssscnXmBA6oNB/S6EQ==" saltValue="fMY3WGsqeRHN1iKEGMqP8A==" spinCount="100000" sheet="1" selectLockedCells="1"/>
  <mergeCells count="87">
    <mergeCell ref="F4:L4"/>
    <mergeCell ref="I6:J6"/>
    <mergeCell ref="C7:N7"/>
    <mergeCell ref="C8:D8"/>
    <mergeCell ref="E8:H8"/>
    <mergeCell ref="I8:J8"/>
    <mergeCell ref="L8:N8"/>
    <mergeCell ref="C4:E4"/>
    <mergeCell ref="C6:F6"/>
    <mergeCell ref="C9:D9"/>
    <mergeCell ref="E9:H9"/>
    <mergeCell ref="I9:J9"/>
    <mergeCell ref="L9:N9"/>
    <mergeCell ref="C10:D10"/>
    <mergeCell ref="E10:H10"/>
    <mergeCell ref="I10:J10"/>
    <mergeCell ref="L10:N10"/>
    <mergeCell ref="C11:D11"/>
    <mergeCell ref="E11:H11"/>
    <mergeCell ref="I11:J11"/>
    <mergeCell ref="L11:N11"/>
    <mergeCell ref="C12:D12"/>
    <mergeCell ref="E12:H12"/>
    <mergeCell ref="I12:J12"/>
    <mergeCell ref="L12:N12"/>
    <mergeCell ref="C13:D13"/>
    <mergeCell ref="E13:H13"/>
    <mergeCell ref="I13:J13"/>
    <mergeCell ref="L13:N13"/>
    <mergeCell ref="C20:F20"/>
    <mergeCell ref="G20:I20"/>
    <mergeCell ref="J20:L20"/>
    <mergeCell ref="M20:N20"/>
    <mergeCell ref="G41:J41"/>
    <mergeCell ref="L41:N41"/>
    <mergeCell ref="D23:I23"/>
    <mergeCell ref="L23:N23"/>
    <mergeCell ref="D25:E25"/>
    <mergeCell ref="D26:E26"/>
    <mergeCell ref="D27:E27"/>
    <mergeCell ref="G33:N33"/>
    <mergeCell ref="G35:N35"/>
    <mergeCell ref="G37:J37"/>
    <mergeCell ref="L37:N37"/>
    <mergeCell ref="G39:J39"/>
    <mergeCell ref="L39:N39"/>
    <mergeCell ref="A45:A58"/>
    <mergeCell ref="C45:E45"/>
    <mergeCell ref="F45:I45"/>
    <mergeCell ref="J45:K45"/>
    <mergeCell ref="C46:E46"/>
    <mergeCell ref="F46:I46"/>
    <mergeCell ref="J46:K46"/>
    <mergeCell ref="C47:E47"/>
    <mergeCell ref="F47:I47"/>
    <mergeCell ref="J47:K47"/>
    <mergeCell ref="C48:E48"/>
    <mergeCell ref="F48:I48"/>
    <mergeCell ref="J48:K48"/>
    <mergeCell ref="C49:E49"/>
    <mergeCell ref="F49:I49"/>
    <mergeCell ref="J49:K49"/>
    <mergeCell ref="C50:E50"/>
    <mergeCell ref="F50:I50"/>
    <mergeCell ref="J50:K50"/>
    <mergeCell ref="C51:E52"/>
    <mergeCell ref="F51:H51"/>
    <mergeCell ref="I51:I52"/>
    <mergeCell ref="J51:N51"/>
    <mergeCell ref="J52:N52"/>
    <mergeCell ref="C53:E53"/>
    <mergeCell ref="G53:H53"/>
    <mergeCell ref="J53:N53"/>
    <mergeCell ref="C54:E54"/>
    <mergeCell ref="G54:H54"/>
    <mergeCell ref="J54:N54"/>
    <mergeCell ref="C55:E55"/>
    <mergeCell ref="G55:H55"/>
    <mergeCell ref="J55:N55"/>
    <mergeCell ref="C56:E56"/>
    <mergeCell ref="G56:H56"/>
    <mergeCell ref="J56:N56"/>
    <mergeCell ref="C57:E57"/>
    <mergeCell ref="G57:H57"/>
    <mergeCell ref="J57:N57"/>
    <mergeCell ref="C58:N58"/>
    <mergeCell ref="D60:M60"/>
  </mergeCells>
  <pageMargins left="0.23622047244094488" right="0.23622047244094488" top="0.3543307086614173" bottom="0.74803149606299213" header="0.31496062992125984" footer="0.31496062992125984"/>
  <pageSetup paperSize="9" scale="91"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E8949DE4-9605-40BB-A8E3-19E7BFD0D64C}">
          <x14:formula1>
            <xm:f>DropDowns!$A$1:$A$17</xm:f>
          </x14:formula1>
          <xm:sqref>F4:L4</xm:sqref>
        </x14:dataValidation>
        <x14:dataValidation type="list" allowBlank="1" showInputMessage="1" showErrorMessage="1" xr:uid="{9E7F6B70-2161-4BAA-919F-16F67902E923}">
          <x14:formula1>
            <xm:f>DropDowns!$A$19:$A$29</xm:f>
          </x14:formula1>
          <xm:sqref>C9:D13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CP76"/>
  <sheetViews>
    <sheetView showGridLines="0" workbookViewId="0">
      <selection activeCell="O5" sqref="O5:S5"/>
    </sheetView>
  </sheetViews>
  <sheetFormatPr baseColWidth="10" defaultColWidth="9.7265625" defaultRowHeight="11.5"/>
  <cols>
    <col min="1" max="1" width="1.54296875" style="2" customWidth="1"/>
    <col min="2" max="2" width="0.81640625" style="2" customWidth="1"/>
    <col min="3" max="3" width="2.26953125" style="2" customWidth="1"/>
    <col min="4" max="4" width="1.7265625" style="2" customWidth="1"/>
    <col min="5" max="5" width="2.7265625" style="2" customWidth="1"/>
    <col min="6" max="6" width="1.453125" style="2" customWidth="1"/>
    <col min="7" max="7" width="1.1796875" style="2" customWidth="1"/>
    <col min="8" max="8" width="2.453125" style="2" customWidth="1"/>
    <col min="9" max="9" width="1.453125" style="2" customWidth="1"/>
    <col min="10" max="10" width="1" style="2" customWidth="1"/>
    <col min="11" max="11" width="2.453125" style="2" customWidth="1"/>
    <col min="12" max="12" width="2.1796875" style="2" customWidth="1"/>
    <col min="13" max="14" width="4.54296875" style="2" customWidth="1"/>
    <col min="15" max="15" width="3.54296875" style="2" customWidth="1"/>
    <col min="16" max="16" width="2.7265625" style="2" customWidth="1"/>
    <col min="17" max="17" width="2.7265625" style="2" hidden="1" customWidth="1"/>
    <col min="18" max="20" width="3.1796875" style="2" customWidth="1"/>
    <col min="21" max="22" width="3.7265625" style="2" customWidth="1"/>
    <col min="23" max="23" width="3.453125" style="2" customWidth="1"/>
    <col min="24" max="24" width="8.26953125" style="2" customWidth="1"/>
    <col min="25" max="26" width="7.7265625" style="2" hidden="1" customWidth="1"/>
    <col min="27" max="27" width="5.81640625" style="2" bestFit="1" customWidth="1"/>
    <col min="28" max="28" width="5.54296875" style="2" customWidth="1"/>
    <col min="29" max="29" width="3.7265625" style="2" customWidth="1"/>
    <col min="30" max="30" width="3.26953125" style="2" customWidth="1"/>
    <col min="31" max="31" width="6.453125" style="2" customWidth="1"/>
    <col min="32" max="32" width="13.26953125" style="2" customWidth="1"/>
    <col min="33" max="33" width="0.81640625" style="2" customWidth="1"/>
    <col min="34" max="34" width="3" style="85" customWidth="1"/>
    <col min="35" max="35" width="4" style="85" hidden="1" customWidth="1"/>
    <col min="36" max="36" width="3" style="85" hidden="1" customWidth="1"/>
    <col min="37" max="38" width="6.7265625" style="85" hidden="1" customWidth="1"/>
    <col min="39" max="39" width="4.81640625" style="85" hidden="1" customWidth="1"/>
    <col min="40" max="40" width="6.7265625" style="85" hidden="1" customWidth="1"/>
    <col min="41" max="41" width="37.1796875" style="94" hidden="1" customWidth="1"/>
    <col min="42" max="42" width="18" style="94" hidden="1" customWidth="1"/>
    <col min="43" max="43" width="28.7265625" style="94" hidden="1" customWidth="1"/>
    <col min="44" max="44" width="30.81640625" style="94" hidden="1" customWidth="1"/>
    <col min="45" max="45" width="2.7265625" style="94" hidden="1" customWidth="1"/>
    <col min="46" max="46" width="3" style="94" hidden="1" customWidth="1"/>
    <col min="47" max="48" width="11.81640625" style="94" hidden="1" customWidth="1"/>
    <col min="49" max="49" width="21.26953125" style="94" hidden="1" customWidth="1"/>
    <col min="50" max="50" width="18.1796875" style="94" hidden="1" customWidth="1"/>
    <col min="51" max="51" width="19.7265625" style="94" hidden="1" customWidth="1"/>
    <col min="52" max="53" width="18.1796875" style="94" hidden="1" customWidth="1"/>
    <col min="54" max="54" width="13.453125" style="94" hidden="1" customWidth="1"/>
    <col min="55" max="55" width="21.26953125" style="94" hidden="1" customWidth="1"/>
    <col min="56" max="57" width="27.54296875" style="94" hidden="1" customWidth="1"/>
    <col min="58" max="58" width="30.7265625" style="94" hidden="1" customWidth="1"/>
    <col min="59" max="59" width="18.1796875" style="94" hidden="1" customWidth="1"/>
    <col min="60" max="60" width="19.7265625" style="94" hidden="1" customWidth="1"/>
    <col min="61" max="61" width="22.81640625" style="94" hidden="1" customWidth="1"/>
    <col min="62" max="63" width="19.7265625" style="94" hidden="1" customWidth="1"/>
    <col min="64" max="64" width="22.81640625" style="94" hidden="1" customWidth="1"/>
    <col min="65" max="65" width="6.453125" style="85" hidden="1" customWidth="1"/>
    <col min="66" max="66" width="3" style="85" hidden="1" customWidth="1"/>
    <col min="67" max="67" width="4.81640625" style="85" hidden="1" customWidth="1"/>
    <col min="68" max="68" width="2.26953125" style="85" hidden="1" customWidth="1"/>
    <col min="69" max="69" width="0.81640625" style="85" hidden="1" customWidth="1"/>
    <col min="70" max="71" width="9.7265625" style="85" hidden="1" customWidth="1"/>
    <col min="72" max="78" width="9.7265625" style="85" customWidth="1"/>
    <col min="79" max="94" width="9.7265625" style="85"/>
    <col min="95" max="16384" width="9.7265625" style="2"/>
  </cols>
  <sheetData>
    <row r="1" spans="1:72" ht="2.15" customHeight="1">
      <c r="A1" s="85"/>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21"/>
      <c r="AF1" s="85"/>
      <c r="AG1" s="85"/>
    </row>
    <row r="2" spans="1:72" ht="11.25" customHeight="1">
      <c r="A2" s="85"/>
      <c r="B2" s="82"/>
      <c r="C2" s="666" t="s">
        <v>125</v>
      </c>
      <c r="D2" s="502"/>
      <c r="E2" s="502" t="s">
        <v>264</v>
      </c>
      <c r="F2" s="502"/>
      <c r="G2" s="502"/>
      <c r="H2" s="259"/>
      <c r="I2" s="28"/>
      <c r="J2" s="28"/>
      <c r="K2" s="28"/>
      <c r="L2" s="28"/>
      <c r="M2" s="28"/>
      <c r="N2" s="28"/>
      <c r="O2" s="28"/>
      <c r="P2" s="28"/>
      <c r="Q2" s="28"/>
      <c r="R2" s="28"/>
      <c r="S2" s="28"/>
      <c r="T2" s="28"/>
      <c r="U2" s="28"/>
      <c r="V2" s="28"/>
      <c r="W2" s="28"/>
      <c r="X2" s="28"/>
      <c r="Y2" s="28"/>
      <c r="Z2" s="28"/>
      <c r="AA2" s="28"/>
      <c r="AB2" s="28"/>
      <c r="AC2" s="21"/>
      <c r="AD2" s="21"/>
      <c r="AE2" s="21"/>
      <c r="AF2" s="6"/>
      <c r="AG2" s="196"/>
      <c r="AH2" s="196"/>
      <c r="AI2" s="196"/>
      <c r="AJ2" s="196"/>
      <c r="AK2" s="196"/>
      <c r="AL2" s="196"/>
      <c r="AM2" s="196"/>
      <c r="AN2" s="196"/>
      <c r="AO2" s="168"/>
      <c r="AP2" s="168"/>
      <c r="AQ2" s="168"/>
      <c r="AR2" s="168"/>
      <c r="AS2" s="168"/>
      <c r="AT2" s="168"/>
      <c r="AU2" s="168"/>
      <c r="AV2" s="168"/>
      <c r="AW2" s="168"/>
      <c r="AX2" s="168"/>
      <c r="AY2" s="168"/>
      <c r="AZ2" s="168"/>
      <c r="BA2" s="168"/>
      <c r="BB2" s="168"/>
      <c r="BC2" s="168"/>
      <c r="BD2" s="168"/>
      <c r="BE2" s="168"/>
      <c r="BF2" s="168"/>
      <c r="BG2" s="168"/>
      <c r="BH2" s="168"/>
      <c r="BI2" s="168"/>
      <c r="BJ2" s="168"/>
      <c r="BK2" s="168"/>
      <c r="BL2" s="168"/>
      <c r="BM2" s="196"/>
      <c r="BN2" s="168"/>
      <c r="BO2" s="168"/>
      <c r="BP2" s="168"/>
      <c r="BQ2" s="168"/>
      <c r="BR2" s="196"/>
    </row>
    <row r="3" spans="1:72" ht="11.25" customHeight="1">
      <c r="A3" s="85"/>
      <c r="B3" s="82"/>
      <c r="C3" s="72" t="s">
        <v>126</v>
      </c>
      <c r="D3" s="21"/>
      <c r="E3" s="21" t="s">
        <v>39</v>
      </c>
      <c r="F3" s="21"/>
      <c r="G3" s="21"/>
      <c r="H3" s="21"/>
      <c r="I3" s="21"/>
      <c r="J3" s="21"/>
      <c r="K3" s="21"/>
      <c r="L3" s="21"/>
      <c r="M3" s="21"/>
      <c r="N3" s="21"/>
      <c r="O3" s="21"/>
      <c r="P3" s="21"/>
      <c r="Q3" s="21"/>
      <c r="R3" s="21"/>
      <c r="S3" s="21"/>
      <c r="T3" s="21"/>
      <c r="U3" s="21"/>
      <c r="V3" s="21"/>
      <c r="W3" s="21"/>
      <c r="X3" s="21"/>
      <c r="Y3" s="21"/>
      <c r="Z3" s="21"/>
      <c r="AA3" s="21"/>
      <c r="AB3" s="21"/>
      <c r="AC3" s="21"/>
      <c r="AD3" s="21"/>
      <c r="AE3" s="21"/>
      <c r="AF3" s="61"/>
      <c r="AG3" s="196"/>
      <c r="AH3" s="196"/>
      <c r="AI3" s="196"/>
      <c r="AJ3" s="196"/>
      <c r="AK3" s="196"/>
      <c r="AL3" s="196"/>
      <c r="AM3" s="196"/>
      <c r="AN3" s="196"/>
      <c r="AO3" s="83"/>
      <c r="AP3" s="83"/>
      <c r="AQ3" s="83"/>
      <c r="AR3" s="83"/>
      <c r="AS3" s="83"/>
      <c r="AT3" s="83"/>
      <c r="AU3" s="83"/>
      <c r="AV3" s="83"/>
      <c r="AW3" s="83"/>
      <c r="AX3" s="83"/>
      <c r="AY3" s="83"/>
      <c r="AZ3" s="83"/>
      <c r="BA3" s="83"/>
      <c r="BB3" s="83"/>
      <c r="BC3" s="83"/>
      <c r="BD3" s="83"/>
      <c r="BE3" s="83"/>
      <c r="BF3" s="83"/>
      <c r="BG3" s="83"/>
      <c r="BH3" s="83"/>
      <c r="BI3" s="83"/>
      <c r="BJ3" s="83"/>
      <c r="BK3" s="83"/>
      <c r="BL3" s="83"/>
      <c r="BM3" s="196"/>
      <c r="BN3" s="83"/>
      <c r="BO3" s="83"/>
      <c r="BP3" s="83"/>
      <c r="BQ3" s="83"/>
      <c r="BR3" s="196"/>
    </row>
    <row r="4" spans="1:72" ht="11.25" customHeight="1">
      <c r="A4" s="85"/>
      <c r="B4" s="82"/>
      <c r="C4" s="72" t="s">
        <v>127</v>
      </c>
      <c r="D4" s="21"/>
      <c r="E4" s="62" t="s">
        <v>262</v>
      </c>
      <c r="F4" s="21"/>
      <c r="G4" s="21"/>
      <c r="H4" s="21"/>
      <c r="I4" s="21"/>
      <c r="J4" s="21"/>
      <c r="K4" s="21"/>
      <c r="L4" s="21"/>
      <c r="M4" s="21"/>
      <c r="N4" s="28"/>
      <c r="O4" s="21"/>
      <c r="P4" s="21"/>
      <c r="Q4" s="21"/>
      <c r="R4" s="21"/>
      <c r="S4" s="21"/>
      <c r="T4" s="21"/>
      <c r="U4" s="21"/>
      <c r="V4" s="21"/>
      <c r="W4" s="21"/>
      <c r="X4" s="21"/>
      <c r="Y4" s="21"/>
      <c r="Z4" s="21"/>
      <c r="AA4" s="21"/>
      <c r="AB4" s="21"/>
      <c r="AC4" s="21"/>
      <c r="AD4" s="21"/>
      <c r="AE4" s="21"/>
      <c r="AF4" s="61"/>
      <c r="AG4" s="196"/>
      <c r="AH4" s="196"/>
      <c r="AI4" s="196"/>
      <c r="AJ4" s="196"/>
      <c r="AK4" s="196"/>
      <c r="AL4" s="196"/>
      <c r="AM4" s="196"/>
      <c r="AN4" s="196"/>
      <c r="AO4" s="83"/>
      <c r="AP4" s="83"/>
      <c r="AQ4" s="83"/>
      <c r="AR4" s="83"/>
      <c r="AS4" s="83"/>
      <c r="AT4" s="83"/>
      <c r="AU4" s="83"/>
      <c r="AV4" s="83"/>
      <c r="AW4" s="83"/>
      <c r="AX4" s="83"/>
      <c r="AY4" s="83"/>
      <c r="AZ4" s="83"/>
      <c r="BA4" s="83"/>
      <c r="BB4" s="83"/>
      <c r="BC4" s="83"/>
      <c r="BD4" s="83"/>
      <c r="BE4" s="83"/>
      <c r="BF4" s="83"/>
      <c r="BG4" s="83"/>
      <c r="BH4" s="83"/>
      <c r="BI4" s="83"/>
      <c r="BJ4" s="83"/>
      <c r="BK4" s="83"/>
      <c r="BL4" s="83"/>
      <c r="BM4" s="196"/>
      <c r="BN4" s="83"/>
      <c r="BO4" s="83"/>
      <c r="BP4" s="83"/>
      <c r="BQ4" s="83"/>
      <c r="BR4" s="196"/>
    </row>
    <row r="5" spans="1:72" ht="10" customHeight="1">
      <c r="A5" s="85"/>
      <c r="B5" s="82"/>
      <c r="C5" s="19" t="s">
        <v>15</v>
      </c>
      <c r="D5" s="21"/>
      <c r="E5" s="21"/>
      <c r="F5" s="21"/>
      <c r="G5" s="21"/>
      <c r="H5" s="21"/>
      <c r="I5" s="21"/>
      <c r="J5" s="21"/>
      <c r="K5" s="21"/>
      <c r="L5" s="21"/>
      <c r="M5" s="21"/>
      <c r="N5" s="21"/>
      <c r="O5" s="908"/>
      <c r="P5" s="908"/>
      <c r="Q5" s="908"/>
      <c r="R5" s="933"/>
      <c r="S5" s="933"/>
      <c r="T5" s="62" t="s">
        <v>124</v>
      </c>
      <c r="U5" s="62" t="s">
        <v>123</v>
      </c>
      <c r="X5" s="21"/>
      <c r="Y5" s="21"/>
      <c r="Z5" s="21"/>
      <c r="AA5" s="21"/>
      <c r="AB5" s="21"/>
      <c r="AC5" s="908"/>
      <c r="AD5" s="908"/>
      <c r="AE5" s="908"/>
      <c r="AF5" s="61"/>
      <c r="AG5" s="196"/>
      <c r="AH5" s="196"/>
      <c r="AI5" s="196"/>
      <c r="AJ5" s="196"/>
      <c r="AK5" s="196"/>
      <c r="AL5" s="196"/>
      <c r="AM5" s="988"/>
      <c r="AN5" s="989"/>
      <c r="AO5" s="83"/>
      <c r="AP5" s="83"/>
      <c r="AQ5" s="83"/>
      <c r="AR5" s="83"/>
      <c r="AS5" s="83"/>
      <c r="AT5" s="83"/>
      <c r="AU5" s="83"/>
      <c r="AV5" s="83"/>
      <c r="AW5" s="83"/>
      <c r="AX5" s="83"/>
      <c r="AY5" s="83"/>
      <c r="AZ5" s="83"/>
      <c r="BA5" s="83"/>
      <c r="BB5" s="83"/>
      <c r="BC5" s="83"/>
      <c r="BD5" s="83"/>
      <c r="BE5" s="83"/>
      <c r="BF5" s="83"/>
      <c r="BG5" s="83"/>
      <c r="BH5" s="83"/>
      <c r="BI5" s="83"/>
      <c r="BJ5" s="83"/>
      <c r="BK5" s="83"/>
      <c r="BL5" s="83"/>
      <c r="BM5" s="196"/>
      <c r="BN5" s="83"/>
      <c r="BO5" s="83"/>
      <c r="BP5" s="83"/>
      <c r="BQ5" s="83"/>
      <c r="BR5" s="196"/>
    </row>
    <row r="6" spans="1:72" ht="2.5" customHeight="1">
      <c r="A6" s="85"/>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61"/>
      <c r="AG6" s="196"/>
      <c r="AH6" s="196"/>
      <c r="AI6" s="196"/>
      <c r="AJ6" s="196"/>
      <c r="AK6" s="196"/>
      <c r="AL6" s="196"/>
      <c r="AM6" s="196"/>
      <c r="AN6" s="196"/>
      <c r="AO6" s="83"/>
      <c r="AP6" s="83"/>
      <c r="AQ6" s="83"/>
      <c r="AR6" s="83"/>
      <c r="AS6" s="83"/>
      <c r="AT6" s="83"/>
      <c r="AU6" s="83"/>
      <c r="AV6" s="83"/>
      <c r="AW6" s="83"/>
      <c r="AX6" s="83"/>
      <c r="AY6" s="83"/>
      <c r="AZ6" s="83"/>
      <c r="BA6" s="83"/>
      <c r="BB6" s="83"/>
      <c r="BC6" s="83"/>
      <c r="BD6" s="83"/>
      <c r="BE6" s="83"/>
      <c r="BF6" s="83"/>
      <c r="BG6" s="83"/>
      <c r="BH6" s="83"/>
      <c r="BI6" s="83"/>
      <c r="BJ6" s="83"/>
      <c r="BK6" s="83"/>
      <c r="BL6" s="83"/>
      <c r="BM6" s="196"/>
      <c r="BN6" s="83"/>
      <c r="BO6" s="83"/>
      <c r="BP6" s="83"/>
      <c r="BQ6" s="83"/>
      <c r="BR6" s="196"/>
    </row>
    <row r="7" spans="1:72" ht="11.25" customHeight="1">
      <c r="A7" s="85"/>
      <c r="B7" s="21"/>
      <c r="C7" s="72" t="s">
        <v>128</v>
      </c>
      <c r="D7" s="21"/>
      <c r="E7" s="62" t="s">
        <v>466</v>
      </c>
      <c r="F7" s="21"/>
      <c r="G7" s="21"/>
      <c r="H7" s="21"/>
      <c r="I7" s="21"/>
      <c r="J7" s="21"/>
      <c r="K7" s="21"/>
      <c r="L7" s="21"/>
      <c r="M7" s="21"/>
      <c r="N7" s="21"/>
      <c r="O7" s="21"/>
      <c r="P7" s="21"/>
      <c r="Q7" s="21"/>
      <c r="R7" s="21"/>
      <c r="T7" s="21"/>
      <c r="U7" s="21"/>
      <c r="V7" s="21"/>
      <c r="W7" s="21"/>
      <c r="X7" s="21"/>
      <c r="Y7" s="21"/>
      <c r="Z7" s="21"/>
      <c r="AA7" s="21"/>
      <c r="AB7" s="21"/>
      <c r="AC7" s="21"/>
      <c r="AD7" s="21"/>
      <c r="AE7" s="21"/>
      <c r="AF7" s="61"/>
      <c r="AG7" s="196"/>
      <c r="AH7" s="196"/>
      <c r="AI7" s="196"/>
      <c r="AJ7" s="196"/>
      <c r="AK7" s="196"/>
      <c r="AL7" s="196"/>
      <c r="AM7" s="196"/>
      <c r="AN7" s="196"/>
      <c r="AO7" s="83"/>
      <c r="AP7" s="83"/>
      <c r="AQ7" s="83"/>
      <c r="AR7" s="83"/>
      <c r="AS7" s="83"/>
      <c r="AT7" s="83"/>
      <c r="AU7" s="83"/>
      <c r="AV7" s="83"/>
      <c r="AW7" s="83"/>
      <c r="AX7" s="83"/>
      <c r="AY7" s="83"/>
      <c r="AZ7" s="83"/>
      <c r="BA7" s="83"/>
      <c r="BB7" s="83"/>
      <c r="BC7" s="83"/>
      <c r="BD7" s="83"/>
      <c r="BE7" s="83"/>
      <c r="BF7" s="83"/>
      <c r="BG7" s="83"/>
      <c r="BH7" s="83"/>
      <c r="BI7" s="83"/>
      <c r="BJ7" s="83"/>
      <c r="BK7" s="83"/>
      <c r="BL7" s="83"/>
      <c r="BM7" s="196"/>
      <c r="BN7" s="83"/>
      <c r="BO7" s="83"/>
      <c r="BP7" s="83"/>
      <c r="BQ7" s="83"/>
      <c r="BR7" s="196"/>
    </row>
    <row r="8" spans="1:72" ht="12.75" customHeight="1">
      <c r="A8" s="85"/>
      <c r="B8" s="21"/>
      <c r="C8" s="934" t="s">
        <v>467</v>
      </c>
      <c r="D8" s="935"/>
      <c r="E8" s="935"/>
      <c r="F8" s="935"/>
      <c r="G8" s="935"/>
      <c r="H8" s="935"/>
      <c r="I8" s="935"/>
      <c r="J8" s="935"/>
      <c r="K8" s="935"/>
      <c r="L8" s="935"/>
      <c r="M8" s="935"/>
      <c r="N8" s="936"/>
      <c r="O8" s="927" t="str">
        <f>IF(AK10=1,"Ja",IF(AK10=2,"Nein",""))</f>
        <v>Nein</v>
      </c>
      <c r="P8" s="928"/>
      <c r="Q8" s="928"/>
      <c r="R8" s="928"/>
      <c r="S8" s="928"/>
      <c r="T8" s="21"/>
      <c r="U8" s="21"/>
      <c r="V8" s="21"/>
      <c r="W8" s="939" t="str">
        <f>IF(AK10=1,"Bitte den Reiter 'Erklärung Effizienzhauszuschlag' ausfüllen","")</f>
        <v/>
      </c>
      <c r="X8" s="939"/>
      <c r="Y8" s="939"/>
      <c r="Z8" s="939"/>
      <c r="AA8" s="939"/>
      <c r="AB8" s="939"/>
      <c r="AC8" s="939"/>
      <c r="AD8" s="939"/>
      <c r="AE8" s="939"/>
      <c r="AF8" s="939"/>
      <c r="AG8" s="196"/>
      <c r="AH8" s="196"/>
      <c r="AJ8" s="196"/>
      <c r="AK8" s="196" t="s">
        <v>353</v>
      </c>
      <c r="AL8" s="196"/>
      <c r="AM8" s="196"/>
      <c r="AN8" s="196"/>
      <c r="AO8" s="83"/>
      <c r="AP8" s="83"/>
      <c r="AQ8" s="83"/>
      <c r="AR8" s="83"/>
      <c r="AS8" s="83"/>
      <c r="AT8" s="83"/>
      <c r="AU8" s="83"/>
      <c r="AV8" s="873" t="s">
        <v>363</v>
      </c>
      <c r="AW8" s="874"/>
      <c r="AX8" s="874"/>
      <c r="AY8" s="875"/>
      <c r="AZ8" s="83"/>
      <c r="BA8" s="83"/>
      <c r="BB8" s="83"/>
      <c r="BC8" s="83"/>
      <c r="BD8" s="83"/>
      <c r="BE8" s="83"/>
      <c r="BF8" s="83"/>
      <c r="BG8" s="83"/>
      <c r="BH8" s="83"/>
      <c r="BI8" s="83"/>
      <c r="BJ8" s="83"/>
      <c r="BK8" s="83"/>
      <c r="BL8" s="83"/>
      <c r="BM8" s="196"/>
      <c r="BN8" s="83"/>
      <c r="BO8" s="83"/>
      <c r="BP8" s="83"/>
      <c r="BQ8" s="83"/>
      <c r="BR8" s="196"/>
    </row>
    <row r="9" spans="1:72" ht="12.65" customHeight="1" thickBot="1">
      <c r="A9" s="85"/>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61"/>
      <c r="AG9" s="196"/>
      <c r="AH9" s="196"/>
      <c r="AJ9" s="196"/>
      <c r="AK9" s="196" t="s">
        <v>354</v>
      </c>
      <c r="AL9" s="196"/>
      <c r="AM9" s="196"/>
      <c r="AN9" s="196"/>
      <c r="AO9" s="83"/>
      <c r="AP9" s="83"/>
      <c r="AQ9" s="83"/>
      <c r="AR9" s="83"/>
      <c r="AS9" s="83"/>
      <c r="AT9" s="83"/>
      <c r="AU9" s="83"/>
      <c r="AV9" s="876"/>
      <c r="AW9" s="877"/>
      <c r="AX9" s="877"/>
      <c r="AY9" s="878"/>
      <c r="AZ9" s="83"/>
      <c r="BA9" s="83"/>
      <c r="BB9" s="83"/>
      <c r="BC9" s="83"/>
      <c r="BD9" s="83"/>
      <c r="BE9" s="83"/>
      <c r="BF9" s="83"/>
      <c r="BG9" s="83"/>
      <c r="BH9" s="83"/>
      <c r="BI9" s="83"/>
      <c r="BJ9" s="83"/>
      <c r="BK9" s="83"/>
      <c r="BL9" s="83"/>
      <c r="BM9" s="196"/>
      <c r="BN9" s="83"/>
      <c r="BO9" s="83"/>
      <c r="BP9" s="83"/>
      <c r="BQ9" s="83"/>
      <c r="BR9" s="196"/>
    </row>
    <row r="10" spans="1:72" ht="19.5" customHeight="1" thickTop="1">
      <c r="A10" s="85"/>
      <c r="B10" s="21"/>
      <c r="C10" s="937" t="s">
        <v>350</v>
      </c>
      <c r="D10" s="938"/>
      <c r="E10" s="21" t="s">
        <v>78</v>
      </c>
      <c r="F10" s="21"/>
      <c r="G10" s="21"/>
      <c r="H10" s="21"/>
      <c r="I10" s="21"/>
      <c r="J10" s="21"/>
      <c r="K10" s="21"/>
      <c r="L10" s="23"/>
      <c r="M10" s="21"/>
      <c r="N10" s="21"/>
      <c r="O10" s="21"/>
      <c r="P10" s="909" t="s">
        <v>234</v>
      </c>
      <c r="Q10" s="910"/>
      <c r="R10" s="910"/>
      <c r="S10" s="910"/>
      <c r="T10" s="911"/>
      <c r="U10" s="21"/>
      <c r="V10" s="62" t="s">
        <v>645</v>
      </c>
      <c r="W10" s="21"/>
      <c r="X10" s="63"/>
      <c r="Y10" s="21"/>
      <c r="Z10" s="21"/>
      <c r="AA10" s="21"/>
      <c r="AB10" s="21"/>
      <c r="AC10" s="21"/>
      <c r="AD10" s="21"/>
      <c r="AE10" s="21"/>
      <c r="AF10" s="61"/>
      <c r="AG10" s="196"/>
      <c r="AH10" s="196"/>
      <c r="AI10" s="196"/>
      <c r="AJ10" s="196"/>
      <c r="AK10" s="585">
        <v>2</v>
      </c>
      <c r="AL10" s="196"/>
      <c r="AM10" s="196"/>
      <c r="AN10" s="196"/>
      <c r="AO10" s="586">
        <v>1</v>
      </c>
      <c r="AP10" s="586">
        <v>2</v>
      </c>
      <c r="AQ10" s="586">
        <v>3</v>
      </c>
      <c r="AR10" s="587" t="s">
        <v>224</v>
      </c>
      <c r="AS10" s="587"/>
      <c r="AT10" s="586">
        <v>4</v>
      </c>
      <c r="AU10" s="586">
        <v>5</v>
      </c>
      <c r="AV10" s="586">
        <v>6</v>
      </c>
      <c r="AW10" s="586">
        <v>7</v>
      </c>
      <c r="AX10" s="586"/>
      <c r="AY10" s="586">
        <v>8</v>
      </c>
      <c r="AZ10" s="586">
        <v>9</v>
      </c>
      <c r="BA10" s="586">
        <v>10</v>
      </c>
      <c r="BB10" s="587" t="s">
        <v>237</v>
      </c>
      <c r="BC10" s="586">
        <v>11</v>
      </c>
      <c r="BD10" s="586">
        <v>12</v>
      </c>
      <c r="BE10" s="586">
        <v>13</v>
      </c>
      <c r="BF10" s="586">
        <v>14</v>
      </c>
      <c r="BG10" s="586">
        <v>15</v>
      </c>
      <c r="BH10" s="586">
        <v>16</v>
      </c>
      <c r="BI10" s="586">
        <v>17</v>
      </c>
      <c r="BJ10" s="586">
        <v>18</v>
      </c>
      <c r="BK10" s="586">
        <v>19</v>
      </c>
      <c r="BL10" s="586">
        <v>20</v>
      </c>
      <c r="BM10" s="196"/>
      <c r="BN10" s="83"/>
      <c r="BO10" s="83"/>
      <c r="BP10" s="83"/>
      <c r="BQ10" s="83"/>
      <c r="BR10" s="196"/>
    </row>
    <row r="11" spans="1:72" ht="4.9000000000000004" customHeight="1" thickBot="1">
      <c r="A11" s="85"/>
      <c r="B11" s="21"/>
      <c r="C11" s="21"/>
      <c r="D11" s="21"/>
      <c r="E11" s="21"/>
      <c r="F11" s="21"/>
      <c r="G11" s="21"/>
      <c r="H11" s="21"/>
      <c r="I11" s="21"/>
      <c r="J11" s="21"/>
      <c r="K11" s="21"/>
      <c r="L11" s="21"/>
      <c r="M11" s="21"/>
      <c r="N11" s="21"/>
      <c r="O11" s="21"/>
      <c r="P11" s="912"/>
      <c r="Q11" s="913"/>
      <c r="R11" s="913"/>
      <c r="S11" s="913"/>
      <c r="T11" s="914"/>
      <c r="U11" s="21"/>
      <c r="V11" s="21"/>
      <c r="W11" s="21"/>
      <c r="X11" s="21"/>
      <c r="Y11" s="21"/>
      <c r="Z11" s="21"/>
      <c r="AA11" s="21"/>
      <c r="AB11" s="21"/>
      <c r="AC11" s="21"/>
      <c r="AD11" s="21"/>
      <c r="AE11" s="21"/>
      <c r="AF11" s="61"/>
      <c r="AG11" s="196"/>
      <c r="AH11" s="196"/>
      <c r="AI11" s="196"/>
      <c r="AJ11" s="196"/>
      <c r="AK11" s="196"/>
      <c r="AL11" s="196"/>
      <c r="AM11" s="196"/>
      <c r="AN11" s="196"/>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196"/>
      <c r="BN11" s="83"/>
      <c r="BO11" s="83"/>
      <c r="BP11" s="83"/>
      <c r="BQ11" s="83"/>
      <c r="BR11" s="196"/>
    </row>
    <row r="12" spans="1:72" ht="12.65" customHeight="1">
      <c r="A12" s="85"/>
      <c r="B12" s="21"/>
      <c r="C12" s="896" t="s">
        <v>40</v>
      </c>
      <c r="D12" s="897"/>
      <c r="E12" s="900" t="s">
        <v>21</v>
      </c>
      <c r="F12" s="900"/>
      <c r="G12" s="900"/>
      <c r="H12" s="900"/>
      <c r="I12" s="900"/>
      <c r="J12" s="900"/>
      <c r="K12" s="900"/>
      <c r="L12" s="900"/>
      <c r="M12" s="900"/>
      <c r="N12" s="165"/>
      <c r="O12" s="166"/>
      <c r="P12" s="930" t="s">
        <v>178</v>
      </c>
      <c r="Q12" s="915" t="s">
        <v>179</v>
      </c>
      <c r="R12" s="886" t="s">
        <v>181</v>
      </c>
      <c r="S12" s="886" t="s">
        <v>193</v>
      </c>
      <c r="T12" s="889" t="s">
        <v>337</v>
      </c>
      <c r="U12" s="923" t="s">
        <v>99</v>
      </c>
      <c r="V12" s="924"/>
      <c r="W12" s="924"/>
      <c r="X12" s="924"/>
      <c r="Y12" s="924"/>
      <c r="Z12" s="924"/>
      <c r="AA12" s="924"/>
      <c r="AB12" s="925"/>
      <c r="AC12" s="918" t="s">
        <v>101</v>
      </c>
      <c r="AD12" s="919"/>
      <c r="AE12" s="919"/>
      <c r="AF12" s="486" t="s">
        <v>640</v>
      </c>
      <c r="AG12" s="196"/>
      <c r="AH12" s="196"/>
      <c r="AI12" s="196"/>
      <c r="AJ12" s="196"/>
      <c r="AK12" s="196"/>
      <c r="AL12" s="196"/>
      <c r="AM12" s="196"/>
      <c r="AN12" s="196"/>
      <c r="AO12" s="996" t="s">
        <v>195</v>
      </c>
      <c r="AP12" s="997" t="s">
        <v>194</v>
      </c>
      <c r="AQ12" s="867" t="s">
        <v>193</v>
      </c>
      <c r="AR12" s="867" t="s">
        <v>181</v>
      </c>
      <c r="AS12" s="588"/>
      <c r="AT12" s="588"/>
      <c r="AU12" s="905" t="s">
        <v>220</v>
      </c>
      <c r="AV12" s="904" t="s">
        <v>219</v>
      </c>
      <c r="AW12" s="904" t="s">
        <v>180</v>
      </c>
      <c r="AX12" s="879" t="s">
        <v>357</v>
      </c>
      <c r="AY12" s="879" t="s">
        <v>358</v>
      </c>
      <c r="AZ12" s="993" t="s">
        <v>202</v>
      </c>
      <c r="BA12" s="944" t="s">
        <v>203</v>
      </c>
      <c r="BB12" s="944" t="s">
        <v>236</v>
      </c>
      <c r="BC12" s="942" t="s">
        <v>208</v>
      </c>
      <c r="BD12" s="945" t="s">
        <v>200</v>
      </c>
      <c r="BE12" s="904" t="s">
        <v>201</v>
      </c>
      <c r="BF12" s="879" t="s">
        <v>209</v>
      </c>
      <c r="BG12" s="993" t="s">
        <v>182</v>
      </c>
      <c r="BH12" s="944" t="s">
        <v>196</v>
      </c>
      <c r="BI12" s="995" t="s">
        <v>210</v>
      </c>
      <c r="BJ12" s="993" t="s">
        <v>198</v>
      </c>
      <c r="BK12" s="944" t="s">
        <v>197</v>
      </c>
      <c r="BL12" s="942" t="s">
        <v>211</v>
      </c>
      <c r="BM12" s="196"/>
      <c r="BN12" s="590"/>
      <c r="BO12" s="590"/>
      <c r="BP12" s="590"/>
      <c r="BQ12" s="590"/>
      <c r="BR12" s="196"/>
    </row>
    <row r="13" spans="1:72" ht="30" customHeight="1">
      <c r="A13" s="85"/>
      <c r="B13" s="21"/>
      <c r="C13" s="898"/>
      <c r="D13" s="893"/>
      <c r="E13" s="901" t="s">
        <v>8</v>
      </c>
      <c r="F13" s="901" t="s">
        <v>63</v>
      </c>
      <c r="G13" s="948"/>
      <c r="H13" s="901" t="s">
        <v>64</v>
      </c>
      <c r="I13" s="899" t="s">
        <v>65</v>
      </c>
      <c r="J13" s="899"/>
      <c r="K13" s="946" t="s">
        <v>60</v>
      </c>
      <c r="L13" s="903" t="s">
        <v>673</v>
      </c>
      <c r="M13" s="897"/>
      <c r="N13" s="892" t="s">
        <v>674</v>
      </c>
      <c r="O13" s="893"/>
      <c r="P13" s="931"/>
      <c r="Q13" s="916"/>
      <c r="R13" s="887"/>
      <c r="S13" s="887"/>
      <c r="T13" s="890"/>
      <c r="U13" s="923" t="s">
        <v>72</v>
      </c>
      <c r="V13" s="924"/>
      <c r="W13" s="929"/>
      <c r="X13" s="884" t="s">
        <v>300</v>
      </c>
      <c r="Y13" s="926"/>
      <c r="Z13" s="885"/>
      <c r="AA13" s="880" t="s">
        <v>61</v>
      </c>
      <c r="AB13" s="881"/>
      <c r="AC13" s="920"/>
      <c r="AD13" s="921"/>
      <c r="AE13" s="922"/>
      <c r="AF13" s="940" t="s">
        <v>639</v>
      </c>
      <c r="AG13" s="196"/>
      <c r="AH13" s="196"/>
      <c r="AI13" s="196"/>
      <c r="AJ13" s="196"/>
      <c r="AK13" s="196"/>
      <c r="AL13" s="196"/>
      <c r="AM13" s="196"/>
      <c r="AN13" s="196"/>
      <c r="AO13" s="996"/>
      <c r="AP13" s="998"/>
      <c r="AQ13" s="868"/>
      <c r="AR13" s="868"/>
      <c r="AS13" s="591"/>
      <c r="AT13" s="591"/>
      <c r="AU13" s="906"/>
      <c r="AV13" s="904"/>
      <c r="AW13" s="904"/>
      <c r="AX13" s="879"/>
      <c r="AY13" s="879"/>
      <c r="AZ13" s="994"/>
      <c r="BA13" s="904"/>
      <c r="BB13" s="904"/>
      <c r="BC13" s="943"/>
      <c r="BD13" s="945"/>
      <c r="BE13" s="904"/>
      <c r="BF13" s="879"/>
      <c r="BG13" s="994"/>
      <c r="BH13" s="904"/>
      <c r="BI13" s="879"/>
      <c r="BJ13" s="994"/>
      <c r="BK13" s="904"/>
      <c r="BL13" s="943"/>
      <c r="BM13" s="196"/>
      <c r="BN13" s="584"/>
      <c r="BO13" s="584"/>
      <c r="BP13" s="584"/>
      <c r="BQ13" s="584"/>
      <c r="BR13" s="196"/>
    </row>
    <row r="14" spans="1:72" ht="72" customHeight="1">
      <c r="A14" s="85"/>
      <c r="B14" s="21"/>
      <c r="C14" s="894"/>
      <c r="D14" s="895"/>
      <c r="E14" s="902"/>
      <c r="F14" s="902"/>
      <c r="G14" s="949"/>
      <c r="H14" s="902"/>
      <c r="I14" s="899"/>
      <c r="J14" s="899"/>
      <c r="K14" s="947"/>
      <c r="L14" s="894"/>
      <c r="M14" s="895"/>
      <c r="N14" s="894"/>
      <c r="O14" s="895"/>
      <c r="P14" s="932"/>
      <c r="Q14" s="917"/>
      <c r="R14" s="888"/>
      <c r="S14" s="888"/>
      <c r="T14" s="891"/>
      <c r="U14" s="171" t="s">
        <v>79</v>
      </c>
      <c r="V14" s="884" t="s">
        <v>199</v>
      </c>
      <c r="W14" s="885"/>
      <c r="X14" s="152" t="s">
        <v>176</v>
      </c>
      <c r="Y14" s="248" t="s">
        <v>115</v>
      </c>
      <c r="Z14" s="249" t="s">
        <v>177</v>
      </c>
      <c r="AA14" s="880" t="s">
        <v>100</v>
      </c>
      <c r="AB14" s="881"/>
      <c r="AC14" s="153" t="s">
        <v>79</v>
      </c>
      <c r="AD14" s="880" t="s">
        <v>71</v>
      </c>
      <c r="AE14" s="926"/>
      <c r="AF14" s="941"/>
      <c r="AG14" s="196"/>
      <c r="AH14" s="196"/>
      <c r="AI14" s="196"/>
      <c r="AJ14" s="196"/>
      <c r="AK14" s="196"/>
      <c r="AL14" s="196"/>
      <c r="AM14" s="196"/>
      <c r="AN14" s="196"/>
      <c r="AO14" s="996"/>
      <c r="AP14" s="998"/>
      <c r="AQ14" s="869"/>
      <c r="AR14" s="869"/>
      <c r="AS14" s="592"/>
      <c r="AT14" s="592" t="s">
        <v>61</v>
      </c>
      <c r="AU14" s="907"/>
      <c r="AV14" s="904"/>
      <c r="AW14" s="904"/>
      <c r="AX14" s="879"/>
      <c r="AY14" s="879"/>
      <c r="AZ14" s="994"/>
      <c r="BA14" s="904"/>
      <c r="BB14" s="904"/>
      <c r="BC14" s="943"/>
      <c r="BD14" s="945"/>
      <c r="BE14" s="904"/>
      <c r="BF14" s="879"/>
      <c r="BG14" s="994"/>
      <c r="BH14" s="904"/>
      <c r="BI14" s="879"/>
      <c r="BJ14" s="994"/>
      <c r="BK14" s="904"/>
      <c r="BL14" s="943"/>
      <c r="BM14" s="196"/>
      <c r="BN14" s="593" t="s">
        <v>73</v>
      </c>
      <c r="BO14" s="589" t="s">
        <v>77</v>
      </c>
      <c r="BP14" s="594"/>
      <c r="BQ14" s="589" t="s">
        <v>233</v>
      </c>
      <c r="BR14" s="196"/>
      <c r="BS14" s="94"/>
    </row>
    <row r="15" spans="1:72" ht="13.15" customHeight="1">
      <c r="A15" s="85"/>
      <c r="B15" s="82"/>
      <c r="C15" s="839"/>
      <c r="D15" s="840"/>
      <c r="E15" s="515"/>
      <c r="F15" s="839"/>
      <c r="G15" s="840"/>
      <c r="H15" s="516"/>
      <c r="I15" s="839"/>
      <c r="J15" s="840"/>
      <c r="K15" s="515"/>
      <c r="L15" s="882"/>
      <c r="M15" s="883"/>
      <c r="N15" s="845" t="str">
        <f t="shared" ref="N15:N25" si="0">IF(OR(C15="",L15=""),"",L15*C15)</f>
        <v/>
      </c>
      <c r="O15" s="846"/>
      <c r="P15" s="519"/>
      <c r="Q15" s="520"/>
      <c r="R15" s="521"/>
      <c r="S15" s="521"/>
      <c r="T15" s="522"/>
      <c r="U15" s="515"/>
      <c r="V15" s="841" t="str">
        <f>IF(OR(L15="",U15="",U15=0),"",IF(AND(OR(E15=1,E15=2),F15=3,L15&gt;=72),72,IF(AND(E15=1,L15&gt;=45),45,IF(AND(E15=1,L15&lt;45),L15,IF(AND(E15=2,L15&gt;60),60,IF(AND(E15=2,L15&lt;60),L15,IF(AND(F15=3,L15&gt;72),72,IF(AND(E15&gt;2,BP15*12+60&gt;L15),L15,BP15*12+60))))))))</f>
        <v/>
      </c>
      <c r="W15" s="844"/>
      <c r="X15" s="523" t="str">
        <f t="shared" ref="X15:X30" si="1">IF(AND(P15="x",S15="x",T15="x"),"",IF(AND(P15="X",R15="X",S15="X"),"",IF(OR(AT15=8,AT15=9,U15=""),"",IF(OR(AT15=4,AT15=11),BQ15*16/100,""))))</f>
        <v/>
      </c>
      <c r="Y15" s="524"/>
      <c r="Z15" s="523" t="e">
        <f t="shared" ref="Z15:Z26" si="2">IF(OR(AT15=17,AT15=7),(BQ15*16/100+BQ15+L15-V15)*U15,IF(OR(AT15=16,AT15=15,AT15=8,AT15=13,AT15=1,AT15=9,AT15=20,AT15=21),BQ15*U15,IF(AT15=12,(BQ15+L15-V15)*U15,IF(OR(AT15=4,AT15=11),(BQ15*16/100+BQ15)*U15,IF(AT15=6,(BQ15+L15-V15)*U15,0)))))</f>
        <v>#VALUE!</v>
      </c>
      <c r="AA15" s="841" t="str">
        <f>IF(OR(U15="",U15=0,V15=""),"",IF(OR(Z15=0,Z15=""),"",IF(Z15/U15&gt;L15,L15*U15,Z15)))</f>
        <v/>
      </c>
      <c r="AB15" s="842"/>
      <c r="AC15" s="525" t="str">
        <f t="shared" ref="AC15:AC30" si="3">IF(C15="","",IF(C15-U15=0,"",C15-U15))</f>
        <v/>
      </c>
      <c r="AD15" s="841" t="str">
        <f>IF(AC15="","",AC15*L15)</f>
        <v/>
      </c>
      <c r="AE15" s="843"/>
      <c r="AF15" s="518"/>
      <c r="AG15" s="196"/>
      <c r="AH15" s="196"/>
      <c r="AI15" s="196"/>
      <c r="AJ15" s="196">
        <v>17</v>
      </c>
      <c r="AK15" s="196" t="e">
        <f>BQ15*16/100</f>
        <v>#VALUE!</v>
      </c>
      <c r="AL15" s="595" t="e">
        <f>L15-BQ15</f>
        <v>#VALUE!</v>
      </c>
      <c r="AM15" s="596" t="str">
        <f t="shared" ref="AM15:AM27" si="4">BQ15</f>
        <v/>
      </c>
      <c r="AN15" s="596" t="e">
        <f t="shared" ref="AN15:AN27" si="5">SUM(AK15:AM15)</f>
        <v>#VALUE!</v>
      </c>
      <c r="AO15" s="597">
        <f>IF(AND(COUNTIF(P15:T15,"x")=3,P15="X",S15="X",T15="X"),17,IF(COUNTIF(P15:T15,"x")=0,1,0))</f>
        <v>1</v>
      </c>
      <c r="AP15" s="598">
        <f>IF(AND(COUNTIF(P15:T15,"x")=2,P15="x",T15="X"),7,IF(AND(COUNTIF(P15:T15,"x")=1,P15="X"),4,IF(AND(COUNTIF(P15:T15,"x")=1,T15="X"),6,0)))</f>
        <v>0</v>
      </c>
      <c r="AQ15" s="597">
        <f>IF(AND(COUNTIF(P15:T15,"x")=2,S15="X",R15="X"),9,IF(AND(COUNTIF(P15:T15,"x")=2,S15="X",P15="X"),11,IF(AND(COUNTIF(P15:T15,"x")=2,S15="X",T15="X"),12,IF(AND(COUNTIF(P15:T15,"x")=1,S15="X"),13,0))))</f>
        <v>0</v>
      </c>
      <c r="AR15" s="597">
        <f>IF(AND(COUNTIF(P15:T15,"x")=3,P15="X",R15="X",T15="X"),21,IF(AND(COUNTIF(P15:T15,"x")=1,R15="X"),8,IF(AND(COUNTIF(P15:T15,"x")=2,R15="X",P15="X"),15,IF(AND(COUNTIF(P15:T15,"x")=2,R15="X",T15="X"),16,0))))</f>
        <v>0</v>
      </c>
      <c r="AS15" s="597">
        <f t="shared" ref="AS15:AS30" si="6">IF(AND(COUNTIF(P15:T15,"x")=4,P15="X",R15="X",S15="X",T15="X"),20,IF(AND(COUNTIF(P15:T15,"x")=3,R15="X",S15="X",T15="X"),20,IF(AND(COUNTIF(P15:T15,"x")=3,P15="X",R15="X",S15="X"),20,0)))</f>
        <v>0</v>
      </c>
      <c r="AT15" s="597">
        <f>SUM(AO15:AS15)</f>
        <v>1</v>
      </c>
      <c r="AU15" s="597">
        <v>0</v>
      </c>
      <c r="AV15" s="599">
        <f t="shared" ref="AV15:AV26" si="7">IF(OR(U15="",AT15=20,AT15=21),0,IF(OR(AT15=8,AT15=9,AT15=15),0,IF(P15&lt;&gt;"",AA15,0)))</f>
        <v>0</v>
      </c>
      <c r="AW15" s="597">
        <f t="shared" ref="AW15:AW26" si="8">IF(OR(U15="",AT15=20,AT15=21),0,IF(OR(AT15=8,AT15=9,AT15=15),0,IF(P15&lt;&gt;"",U15,0)))</f>
        <v>0</v>
      </c>
      <c r="AX15" s="600">
        <f>IF(OR(AT15=4,AT15=7),AV15,0)</f>
        <v>0</v>
      </c>
      <c r="AY15" s="600">
        <f>IF(OR(AT15=11,AT15=17),AV15,0)</f>
        <v>0</v>
      </c>
      <c r="AZ15" s="597">
        <f>IF(OR(U15="",AT15=20),0,IF(OR(AT15=4,AT15=5,AT15=6,AT15=7,AT15=3,AT15=1),U15,0))</f>
        <v>0</v>
      </c>
      <c r="BA15" s="597">
        <f>IF(OR(U15="",AT15=20),0,IF(OR(AT15=4,AT15=5,AT15=6,AT15=7,AT15=3,AT15=1),AA15,0))</f>
        <v>0</v>
      </c>
      <c r="BB15" s="597">
        <f>IF(AD15="",0,AD15)</f>
        <v>0</v>
      </c>
      <c r="BC15" s="597">
        <f>IF(OR(AT15=20,U15=""),0,IF(OR(AT15=4,AT15=5,AT15=6,AT15=7,AT15=3,AT15=1),N15-BB15,0))</f>
        <v>0</v>
      </c>
      <c r="BD15" s="597">
        <f>IF(OR(U15="",AT15=20),0,IF(OR(AT15=8,AT15=14,AT15=15,AT15=16,AT15=21),U15,0))</f>
        <v>0</v>
      </c>
      <c r="BE15" s="597">
        <f>IF(OR(U15="",AT15=20),0,IF(OR(AT15=8,AT15=14,AT15=15,AT15=16,AT15=21),AA15,0))</f>
        <v>0</v>
      </c>
      <c r="BF15" s="597">
        <f>IF(OR(U15="",AT15=20),0,IF(OR(AT15=8,AT15=14,AT15=15,AT15=16,AT15=21),N15-BB15,0))</f>
        <v>0</v>
      </c>
      <c r="BG15" s="597">
        <f>IF(U15="",0,IF(OR(AT15=9,AT15=20),U15,0))</f>
        <v>0</v>
      </c>
      <c r="BH15" s="599">
        <f>IF(U15="",0,IF(OR(AT15=9,AT15=20),AA15,0))</f>
        <v>0</v>
      </c>
      <c r="BI15" s="599">
        <f>IF(U15="",0,IF(OR(AT15=9,AT15=20),N15-BB15,0))</f>
        <v>0</v>
      </c>
      <c r="BJ15" s="597">
        <f>IF(AT15=20,0,IF(OR(AT15=10,AT15=11,AT15=12,AT15=13,AT15=17,AT15=18),U15,0))</f>
        <v>0</v>
      </c>
      <c r="BK15" s="599">
        <f>IF(OR(U15="",AT15=20),0,IF(OR(AT15=10,AT15=11,AT15=12,AT15=13,AT15=17,AT15=18,),AA15,0))</f>
        <v>0</v>
      </c>
      <c r="BL15" s="599">
        <f>IF(OR(U15="",AT15=20),0,IF(OR(AT15=10,AT15=11,AT15=12,AT15=13,AT15=17,AT15=18),N15-BB15,0))</f>
        <v>0</v>
      </c>
      <c r="BM15" s="196"/>
      <c r="BN15" s="601" t="str">
        <f t="shared" ref="BN15:BN27" si="9">IF(L15&lt;V15,L15,V15)</f>
        <v/>
      </c>
      <c r="BO15" s="602">
        <f t="shared" ref="BO15:BO27" si="10">IF(OR(L15="",V15=""),0,L15-V15)</f>
        <v>0</v>
      </c>
      <c r="BP15" s="601">
        <f t="shared" ref="BP15:BP27" si="11">IF(E15="",0,E15-2)</f>
        <v>0</v>
      </c>
      <c r="BQ15" s="306" t="str">
        <f>IF(OR(L15="",U15=""),"",IF(AND(E15=1,L15&gt;=45),45,IF(AND(E15=1,L15&lt;45),45,IF(AND(E15=2,L15&gt;60),60,IF(AND(E15=2,L15&lt;60),60,IF(AND(F15=3,L15&gt;72),72,IF(AND(E15&gt;2,BP15*12+60&gt;L15),BP15*12+60,BP15*12+60)))))))</f>
        <v/>
      </c>
      <c r="BR15" s="196"/>
    </row>
    <row r="16" spans="1:72" ht="13.15" customHeight="1">
      <c r="A16" s="85"/>
      <c r="B16" s="82"/>
      <c r="C16" s="839"/>
      <c r="D16" s="840"/>
      <c r="E16" s="515"/>
      <c r="F16" s="839"/>
      <c r="G16" s="840"/>
      <c r="H16" s="516"/>
      <c r="I16" s="839"/>
      <c r="J16" s="840"/>
      <c r="K16" s="515"/>
      <c r="L16" s="882"/>
      <c r="M16" s="883"/>
      <c r="N16" s="845" t="str">
        <f>IF(OR(C16="",L16=""),"",L16*C16)</f>
        <v/>
      </c>
      <c r="O16" s="846"/>
      <c r="P16" s="519"/>
      <c r="Q16" s="520"/>
      <c r="R16" s="521"/>
      <c r="S16" s="521"/>
      <c r="T16" s="522"/>
      <c r="U16" s="515"/>
      <c r="V16" s="841" t="str">
        <f t="shared" ref="V16:V30" si="12">IF(OR(L16="",U16="",U16=0),"",IF(AND(OR(E16=1,E16=2),F16=3,L16&gt;=72),72,IF(AND(E16=1,L16&gt;=45),45,IF(AND(E16=1,L16&lt;45),L16,IF(AND(E16=2,L16&gt;60),60,IF(AND(E16=2,L16&lt;60),L16,IF(AND(F16=3,L16&gt;72),72,IF(AND(E16&gt;2,BP16*12+60&gt;L16),L16,BP16*12+60))))))))</f>
        <v/>
      </c>
      <c r="W16" s="844"/>
      <c r="X16" s="523" t="str">
        <f t="shared" si="1"/>
        <v/>
      </c>
      <c r="Y16" s="524"/>
      <c r="Z16" s="523" t="e">
        <f t="shared" si="2"/>
        <v>#VALUE!</v>
      </c>
      <c r="AA16" s="841" t="str">
        <f t="shared" ref="AA16:AA30" si="13">IF(OR(U16="",U16=0,V16=""),"",IF(OR(Z16=0,Z16=""),"",IF(Z16/U16&gt;L16,L16*U16,Z16)))</f>
        <v/>
      </c>
      <c r="AB16" s="842"/>
      <c r="AC16" s="525" t="str">
        <f t="shared" si="3"/>
        <v/>
      </c>
      <c r="AD16" s="841" t="str">
        <f t="shared" ref="AD16:AD30" si="14">IF(AC16="","",AC16*L16)</f>
        <v/>
      </c>
      <c r="AE16" s="843"/>
      <c r="AF16" s="518"/>
      <c r="AG16" s="196"/>
      <c r="AH16" s="196"/>
      <c r="AI16" s="196"/>
      <c r="AJ16" s="196">
        <v>12</v>
      </c>
      <c r="AK16" s="196"/>
      <c r="AL16" s="595" t="e">
        <f>L16-BQ16</f>
        <v>#VALUE!</v>
      </c>
      <c r="AM16" s="596" t="str">
        <f t="shared" si="4"/>
        <v/>
      </c>
      <c r="AN16" s="596" t="e">
        <f t="shared" si="5"/>
        <v>#VALUE!</v>
      </c>
      <c r="AO16" s="597">
        <f t="shared" ref="AO16:AO30" si="15">IF(AND(COUNTIF(P16:T16,"x")=3,P16="X",S16="X",T16="X"),17,IF(COUNTIF(P16:T16,"x")=0,1,0))</f>
        <v>1</v>
      </c>
      <c r="AP16" s="598">
        <f t="shared" ref="AP16:AP30" si="16">IF(AND(COUNTIF(P16:T16,"x")=2,P16="x",T16="X"),7,IF(AND(COUNTIF(P16:T16,"x")=1,P16="X"),4,IF(AND(COUNTIF(P16:T16,"x")=1,T16="X"),6,0)))</f>
        <v>0</v>
      </c>
      <c r="AQ16" s="597">
        <f t="shared" ref="AQ16:AQ30" si="17">IF(AND(COUNTIF(P16:T16,"x")=2,S16="X",R16="X"),9,IF(AND(COUNTIF(P16:T16,"x")=2,S16="X",P16="X"),11,IF(AND(COUNTIF(P16:T16,"x")=2,S16="X",T16="X"),12,IF(AND(COUNTIF(P16:T16,"x")=1,S16="X"),13,0))))</f>
        <v>0</v>
      </c>
      <c r="AR16" s="597">
        <f t="shared" ref="AR16:AR30" si="18">IF(AND(COUNTIF(P16:T16,"x")=3,P16="X",R16="X",T16="X"),21,IF(AND(COUNTIF(P16:T16,"x")=1,R16="X"),8,IF(AND(COUNTIF(P16:T16,"x")=2,R16="X",P16="X"),15,IF(AND(COUNTIF(P16:T16,"x")=2,R16="X",T16="X"),16,0))))</f>
        <v>0</v>
      </c>
      <c r="AS16" s="597">
        <f t="shared" si="6"/>
        <v>0</v>
      </c>
      <c r="AT16" s="597">
        <f t="shared" ref="AT16:AT30" si="19">SUM(AO16:AS16)</f>
        <v>1</v>
      </c>
      <c r="AU16" s="597">
        <v>1</v>
      </c>
      <c r="AV16" s="599">
        <f t="shared" si="7"/>
        <v>0</v>
      </c>
      <c r="AW16" s="597">
        <f t="shared" si="8"/>
        <v>0</v>
      </c>
      <c r="AX16" s="600">
        <f t="shared" ref="AX16:AX29" si="20">IF(OR(AT16=4,AT16=7),AV16,0)</f>
        <v>0</v>
      </c>
      <c r="AY16" s="600">
        <f t="shared" ref="AY16:AY30" si="21">IF(OR(AT16=11,AT16=17),AV16,0)</f>
        <v>0</v>
      </c>
      <c r="AZ16" s="597">
        <f t="shared" ref="AZ16:AZ30" si="22">IF(OR(U16="",AT16=20),0,IF(OR(AT16=4,AT16=5,AT16=6,AT16=7,AT16=3,AT16=1),U16,0))</f>
        <v>0</v>
      </c>
      <c r="BA16" s="597">
        <f t="shared" ref="BA16:BA30" si="23">IF(OR(U16="",AT16=20),0,IF(OR(AT16=4,AT16=5,AT16=6,AT16=7,AT16=3,AT16=1),AA16,0))</f>
        <v>0</v>
      </c>
      <c r="BB16" s="597">
        <f t="shared" ref="BB16:BB30" si="24">IF(AD16="",0,AD16)</f>
        <v>0</v>
      </c>
      <c r="BC16" s="597">
        <f t="shared" ref="BC16:BC30" si="25">IF(OR(AT16=20,U16=""),0,IF(OR(AT16=4,AT16=5,AT16=6,AT16=7,AT16=3,AT16=1),N16-BB16,0))</f>
        <v>0</v>
      </c>
      <c r="BD16" s="597">
        <f t="shared" ref="BD16:BD30" si="26">IF(OR(U16="",AT16=20),0,IF(OR(AT16=8,AT16=14,AT16=15,AT16=16,AT16=21),U16,0))</f>
        <v>0</v>
      </c>
      <c r="BE16" s="597">
        <f t="shared" ref="BE16:BE30" si="27">IF(OR(U16="",AT16=20),0,IF(OR(AT16=8,AT16=14,AT16=15,AT16=16,AT16=21),AA16,0))</f>
        <v>0</v>
      </c>
      <c r="BF16" s="597">
        <f t="shared" ref="BF16:BF30" si="28">IF(OR(U16="",AT16=20),0,IF(OR(AT16=8,AT16=14,AT16=15,AT16=16,AT16=21),N16-BB16,0))</f>
        <v>0</v>
      </c>
      <c r="BG16" s="597">
        <f t="shared" ref="BG16:BG30" si="29">IF(U16="",0,IF(OR(AT16=9,AT16=20),U16,0))</f>
        <v>0</v>
      </c>
      <c r="BH16" s="599">
        <f t="shared" ref="BH16:BH30" si="30">IF(U16="",0,IF(OR(AT16=9,AT16=20),AA16,0))</f>
        <v>0</v>
      </c>
      <c r="BI16" s="599">
        <f t="shared" ref="BI16:BI30" si="31">IF(U16="",0,IF(OR(AT16=9,AT16=20),N16-BB16,0))</f>
        <v>0</v>
      </c>
      <c r="BJ16" s="597">
        <f t="shared" ref="BJ16:BJ30" si="32">IF(AT16=20,0,IF(OR(AT16=10,AT16=11,AT16=12,AT16=13,AT16=17,AT16=18),U16,0))</f>
        <v>0</v>
      </c>
      <c r="BK16" s="599">
        <f t="shared" ref="BK16:BK30" si="33">IF(OR(U16="",AT16=20),0,IF(OR(AT16=10,AT16=11,AT16=12,AT16=13,AT16=17,AT16=18,),AA16,0))</f>
        <v>0</v>
      </c>
      <c r="BL16" s="599">
        <f t="shared" ref="BL16:BL30" si="34">IF(OR(U16="",AT16=20),0,IF(OR(AT16=10,AT16=11,AT16=12,AT16=13,AT16=17,AT16=18),N16-BB16,0))</f>
        <v>0</v>
      </c>
      <c r="BM16" s="196"/>
      <c r="BN16" s="601" t="str">
        <f t="shared" si="9"/>
        <v/>
      </c>
      <c r="BO16" s="602">
        <f t="shared" si="10"/>
        <v>0</v>
      </c>
      <c r="BP16" s="601">
        <f t="shared" si="11"/>
        <v>0</v>
      </c>
      <c r="BQ16" s="306" t="str">
        <f t="shared" ref="BQ16:BQ30" si="35">IF(OR(L16="",U16=""),"",IF(AND(E16=1,L16&gt;=45),45,IF(AND(E16=1,L16&lt;45),45,IF(AND(E16=2,L16&gt;60),60,IF(AND(E16=2,L16&lt;60),60,IF(AND(F16=3,L16&gt;72),72,IF(AND(E16&gt;2,BP16*12+60&gt;L16),BP16*12+60,BP16*12+60)))))))</f>
        <v/>
      </c>
      <c r="BR16" s="196"/>
      <c r="BT16" s="87"/>
    </row>
    <row r="17" spans="1:72" ht="13.15" customHeight="1">
      <c r="A17" s="85"/>
      <c r="B17" s="82"/>
      <c r="C17" s="839"/>
      <c r="D17" s="840"/>
      <c r="E17" s="515"/>
      <c r="F17" s="839"/>
      <c r="G17" s="840"/>
      <c r="H17" s="516"/>
      <c r="I17" s="839"/>
      <c r="J17" s="840"/>
      <c r="K17" s="515"/>
      <c r="L17" s="882"/>
      <c r="M17" s="883"/>
      <c r="N17" s="845" t="str">
        <f>IF(OR(C17="",L17=""),"",L17*C17)</f>
        <v/>
      </c>
      <c r="O17" s="846"/>
      <c r="P17" s="519"/>
      <c r="Q17" s="520"/>
      <c r="R17" s="521"/>
      <c r="S17" s="521"/>
      <c r="T17" s="522"/>
      <c r="U17" s="515"/>
      <c r="V17" s="841" t="str">
        <f t="shared" si="12"/>
        <v/>
      </c>
      <c r="W17" s="844"/>
      <c r="X17" s="523" t="str">
        <f t="shared" si="1"/>
        <v/>
      </c>
      <c r="Y17" s="524"/>
      <c r="Z17" s="523" t="e">
        <f t="shared" si="2"/>
        <v>#VALUE!</v>
      </c>
      <c r="AA17" s="841" t="str">
        <f t="shared" si="13"/>
        <v/>
      </c>
      <c r="AB17" s="842"/>
      <c r="AC17" s="525" t="str">
        <f t="shared" si="3"/>
        <v/>
      </c>
      <c r="AD17" s="841" t="str">
        <f t="shared" si="14"/>
        <v/>
      </c>
      <c r="AE17" s="843"/>
      <c r="AF17" s="518"/>
      <c r="AG17" s="196"/>
      <c r="AH17" s="196"/>
      <c r="AI17" s="196"/>
      <c r="AJ17" s="196">
        <v>20</v>
      </c>
      <c r="AK17" s="196"/>
      <c r="AL17" s="196"/>
      <c r="AM17" s="596" t="str">
        <f t="shared" si="4"/>
        <v/>
      </c>
      <c r="AN17" s="596">
        <f t="shared" si="5"/>
        <v>0</v>
      </c>
      <c r="AO17" s="597">
        <f t="shared" si="15"/>
        <v>1</v>
      </c>
      <c r="AP17" s="598">
        <f t="shared" si="16"/>
        <v>0</v>
      </c>
      <c r="AQ17" s="597">
        <f t="shared" si="17"/>
        <v>0</v>
      </c>
      <c r="AR17" s="597">
        <f t="shared" si="18"/>
        <v>0</v>
      </c>
      <c r="AS17" s="597">
        <f t="shared" si="6"/>
        <v>0</v>
      </c>
      <c r="AT17" s="597">
        <f t="shared" si="19"/>
        <v>1</v>
      </c>
      <c r="AU17" s="597">
        <v>2</v>
      </c>
      <c r="AV17" s="599">
        <f t="shared" si="7"/>
        <v>0</v>
      </c>
      <c r="AW17" s="597">
        <f t="shared" si="8"/>
        <v>0</v>
      </c>
      <c r="AX17" s="600">
        <f t="shared" si="20"/>
        <v>0</v>
      </c>
      <c r="AY17" s="600">
        <f t="shared" si="21"/>
        <v>0</v>
      </c>
      <c r="AZ17" s="597">
        <f t="shared" si="22"/>
        <v>0</v>
      </c>
      <c r="BA17" s="597">
        <f t="shared" si="23"/>
        <v>0</v>
      </c>
      <c r="BB17" s="597">
        <f t="shared" si="24"/>
        <v>0</v>
      </c>
      <c r="BC17" s="597">
        <f t="shared" si="25"/>
        <v>0</v>
      </c>
      <c r="BD17" s="597">
        <f t="shared" si="26"/>
        <v>0</v>
      </c>
      <c r="BE17" s="597">
        <f t="shared" si="27"/>
        <v>0</v>
      </c>
      <c r="BF17" s="597">
        <f t="shared" si="28"/>
        <v>0</v>
      </c>
      <c r="BG17" s="597">
        <f t="shared" si="29"/>
        <v>0</v>
      </c>
      <c r="BH17" s="599">
        <f t="shared" si="30"/>
        <v>0</v>
      </c>
      <c r="BI17" s="599">
        <f t="shared" si="31"/>
        <v>0</v>
      </c>
      <c r="BJ17" s="597">
        <f t="shared" si="32"/>
        <v>0</v>
      </c>
      <c r="BK17" s="599">
        <f t="shared" si="33"/>
        <v>0</v>
      </c>
      <c r="BL17" s="599">
        <f t="shared" si="34"/>
        <v>0</v>
      </c>
      <c r="BM17" s="196"/>
      <c r="BN17" s="601" t="str">
        <f t="shared" si="9"/>
        <v/>
      </c>
      <c r="BO17" s="602">
        <f t="shared" si="10"/>
        <v>0</v>
      </c>
      <c r="BP17" s="601">
        <f t="shared" si="11"/>
        <v>0</v>
      </c>
      <c r="BQ17" s="306" t="str">
        <f t="shared" si="35"/>
        <v/>
      </c>
      <c r="BR17" s="196"/>
      <c r="BT17" s="87"/>
    </row>
    <row r="18" spans="1:72" ht="13.15" customHeight="1">
      <c r="A18" s="85"/>
      <c r="B18" s="82"/>
      <c r="C18" s="839"/>
      <c r="D18" s="840"/>
      <c r="E18" s="515"/>
      <c r="F18" s="839"/>
      <c r="G18" s="840"/>
      <c r="H18" s="516"/>
      <c r="I18" s="839"/>
      <c r="J18" s="840"/>
      <c r="K18" s="515"/>
      <c r="L18" s="882"/>
      <c r="M18" s="883"/>
      <c r="N18" s="845" t="str">
        <f>IF(OR(C18="",L18=""),"",L18*C18)</f>
        <v/>
      </c>
      <c r="O18" s="846"/>
      <c r="P18" s="519"/>
      <c r="Q18" s="520"/>
      <c r="R18" s="521"/>
      <c r="S18" s="521"/>
      <c r="T18" s="522"/>
      <c r="U18" s="515"/>
      <c r="V18" s="841" t="str">
        <f t="shared" si="12"/>
        <v/>
      </c>
      <c r="W18" s="844"/>
      <c r="X18" s="523" t="str">
        <f t="shared" si="1"/>
        <v/>
      </c>
      <c r="Y18" s="524"/>
      <c r="Z18" s="523" t="e">
        <f t="shared" si="2"/>
        <v>#VALUE!</v>
      </c>
      <c r="AA18" s="841" t="str">
        <f t="shared" si="13"/>
        <v/>
      </c>
      <c r="AB18" s="842"/>
      <c r="AC18" s="525" t="str">
        <f t="shared" si="3"/>
        <v/>
      </c>
      <c r="AD18" s="841" t="str">
        <f t="shared" si="14"/>
        <v/>
      </c>
      <c r="AE18" s="843"/>
      <c r="AF18" s="518"/>
      <c r="AG18" s="196"/>
      <c r="AH18" s="196"/>
      <c r="AI18" s="196"/>
      <c r="AJ18" s="196">
        <v>7</v>
      </c>
      <c r="AK18" s="196" t="e">
        <f>BQ18*16/100</f>
        <v>#VALUE!</v>
      </c>
      <c r="AL18" s="595" t="e">
        <f>L18-BQ18</f>
        <v>#VALUE!</v>
      </c>
      <c r="AM18" s="596" t="str">
        <f t="shared" si="4"/>
        <v/>
      </c>
      <c r="AN18" s="596" t="e">
        <f t="shared" si="5"/>
        <v>#VALUE!</v>
      </c>
      <c r="AO18" s="597">
        <f t="shared" si="15"/>
        <v>1</v>
      </c>
      <c r="AP18" s="598">
        <f t="shared" si="16"/>
        <v>0</v>
      </c>
      <c r="AQ18" s="597">
        <f t="shared" si="17"/>
        <v>0</v>
      </c>
      <c r="AR18" s="597">
        <f t="shared" si="18"/>
        <v>0</v>
      </c>
      <c r="AS18" s="597">
        <f t="shared" si="6"/>
        <v>0</v>
      </c>
      <c r="AT18" s="597">
        <f t="shared" si="19"/>
        <v>1</v>
      </c>
      <c r="AU18" s="597">
        <v>3</v>
      </c>
      <c r="AV18" s="599">
        <f t="shared" si="7"/>
        <v>0</v>
      </c>
      <c r="AW18" s="597">
        <f t="shared" si="8"/>
        <v>0</v>
      </c>
      <c r="AX18" s="600">
        <f t="shared" si="20"/>
        <v>0</v>
      </c>
      <c r="AY18" s="600">
        <f t="shared" si="21"/>
        <v>0</v>
      </c>
      <c r="AZ18" s="597">
        <f t="shared" si="22"/>
        <v>0</v>
      </c>
      <c r="BA18" s="597">
        <f t="shared" si="23"/>
        <v>0</v>
      </c>
      <c r="BB18" s="597">
        <f t="shared" si="24"/>
        <v>0</v>
      </c>
      <c r="BC18" s="597">
        <f t="shared" si="25"/>
        <v>0</v>
      </c>
      <c r="BD18" s="597">
        <f t="shared" si="26"/>
        <v>0</v>
      </c>
      <c r="BE18" s="597">
        <f t="shared" si="27"/>
        <v>0</v>
      </c>
      <c r="BF18" s="597">
        <f t="shared" si="28"/>
        <v>0</v>
      </c>
      <c r="BG18" s="597">
        <f t="shared" si="29"/>
        <v>0</v>
      </c>
      <c r="BH18" s="599">
        <f t="shared" si="30"/>
        <v>0</v>
      </c>
      <c r="BI18" s="599">
        <f t="shared" si="31"/>
        <v>0</v>
      </c>
      <c r="BJ18" s="597">
        <f t="shared" si="32"/>
        <v>0</v>
      </c>
      <c r="BK18" s="599">
        <f t="shared" si="33"/>
        <v>0</v>
      </c>
      <c r="BL18" s="599">
        <f t="shared" si="34"/>
        <v>0</v>
      </c>
      <c r="BM18" s="196"/>
      <c r="BN18" s="601" t="str">
        <f t="shared" si="9"/>
        <v/>
      </c>
      <c r="BO18" s="602">
        <f t="shared" si="10"/>
        <v>0</v>
      </c>
      <c r="BP18" s="601">
        <f t="shared" si="11"/>
        <v>0</v>
      </c>
      <c r="BQ18" s="306" t="str">
        <f t="shared" si="35"/>
        <v/>
      </c>
      <c r="BR18" s="196"/>
      <c r="BT18" s="87"/>
    </row>
    <row r="19" spans="1:72" ht="13.15" customHeight="1">
      <c r="A19" s="85"/>
      <c r="B19" s="82"/>
      <c r="C19" s="839"/>
      <c r="D19" s="840"/>
      <c r="E19" s="515"/>
      <c r="F19" s="839"/>
      <c r="G19" s="840"/>
      <c r="H19" s="516"/>
      <c r="I19" s="839"/>
      <c r="J19" s="840"/>
      <c r="K19" s="515"/>
      <c r="L19" s="882"/>
      <c r="M19" s="883"/>
      <c r="N19" s="845" t="str">
        <f>IF(OR(C19="",L19=""),"",L19*C19)</f>
        <v/>
      </c>
      <c r="O19" s="846"/>
      <c r="P19" s="519"/>
      <c r="Q19" s="520"/>
      <c r="R19" s="521"/>
      <c r="S19" s="521"/>
      <c r="T19" s="522"/>
      <c r="U19" s="515"/>
      <c r="V19" s="841" t="str">
        <f t="shared" si="12"/>
        <v/>
      </c>
      <c r="W19" s="844"/>
      <c r="X19" s="523" t="str">
        <f t="shared" si="1"/>
        <v/>
      </c>
      <c r="Y19" s="524"/>
      <c r="Z19" s="523" t="e">
        <f t="shared" si="2"/>
        <v>#VALUE!</v>
      </c>
      <c r="AA19" s="841" t="str">
        <f t="shared" si="13"/>
        <v/>
      </c>
      <c r="AB19" s="842"/>
      <c r="AC19" s="525" t="str">
        <f t="shared" si="3"/>
        <v/>
      </c>
      <c r="AD19" s="841" t="str">
        <f t="shared" si="14"/>
        <v/>
      </c>
      <c r="AE19" s="843"/>
      <c r="AF19" s="518"/>
      <c r="AG19" s="196"/>
      <c r="AH19" s="196"/>
      <c r="AI19" s="196"/>
      <c r="AJ19" s="196">
        <v>4</v>
      </c>
      <c r="AK19" s="196" t="e">
        <f>BQ19*16/100</f>
        <v>#VALUE!</v>
      </c>
      <c r="AL19" s="595"/>
      <c r="AM19" s="596" t="str">
        <f t="shared" si="4"/>
        <v/>
      </c>
      <c r="AN19" s="596" t="e">
        <f t="shared" si="5"/>
        <v>#VALUE!</v>
      </c>
      <c r="AO19" s="597">
        <f t="shared" si="15"/>
        <v>1</v>
      </c>
      <c r="AP19" s="598">
        <f t="shared" si="16"/>
        <v>0</v>
      </c>
      <c r="AQ19" s="597">
        <f t="shared" si="17"/>
        <v>0</v>
      </c>
      <c r="AR19" s="597">
        <f t="shared" si="18"/>
        <v>0</v>
      </c>
      <c r="AS19" s="597">
        <f t="shared" si="6"/>
        <v>0</v>
      </c>
      <c r="AT19" s="597">
        <f t="shared" si="19"/>
        <v>1</v>
      </c>
      <c r="AU19" s="597">
        <v>4</v>
      </c>
      <c r="AV19" s="599">
        <f t="shared" si="7"/>
        <v>0</v>
      </c>
      <c r="AW19" s="597">
        <f t="shared" si="8"/>
        <v>0</v>
      </c>
      <c r="AX19" s="600">
        <f t="shared" si="20"/>
        <v>0</v>
      </c>
      <c r="AY19" s="600">
        <f t="shared" si="21"/>
        <v>0</v>
      </c>
      <c r="AZ19" s="597">
        <f t="shared" si="22"/>
        <v>0</v>
      </c>
      <c r="BA19" s="597">
        <f t="shared" si="23"/>
        <v>0</v>
      </c>
      <c r="BB19" s="597">
        <f t="shared" si="24"/>
        <v>0</v>
      </c>
      <c r="BC19" s="597">
        <f t="shared" si="25"/>
        <v>0</v>
      </c>
      <c r="BD19" s="597">
        <f t="shared" si="26"/>
        <v>0</v>
      </c>
      <c r="BE19" s="597">
        <f t="shared" si="27"/>
        <v>0</v>
      </c>
      <c r="BF19" s="597">
        <f t="shared" si="28"/>
        <v>0</v>
      </c>
      <c r="BG19" s="597">
        <f t="shared" si="29"/>
        <v>0</v>
      </c>
      <c r="BH19" s="599">
        <f t="shared" si="30"/>
        <v>0</v>
      </c>
      <c r="BI19" s="599">
        <f t="shared" si="31"/>
        <v>0</v>
      </c>
      <c r="BJ19" s="597">
        <f t="shared" si="32"/>
        <v>0</v>
      </c>
      <c r="BK19" s="599">
        <f t="shared" si="33"/>
        <v>0</v>
      </c>
      <c r="BL19" s="599">
        <f t="shared" si="34"/>
        <v>0</v>
      </c>
      <c r="BM19" s="196"/>
      <c r="BN19" s="601" t="str">
        <f t="shared" si="9"/>
        <v/>
      </c>
      <c r="BO19" s="602">
        <f t="shared" si="10"/>
        <v>0</v>
      </c>
      <c r="BP19" s="601">
        <f t="shared" si="11"/>
        <v>0</v>
      </c>
      <c r="BQ19" s="306" t="str">
        <f t="shared" si="35"/>
        <v/>
      </c>
      <c r="BR19" s="196"/>
      <c r="BT19" s="87"/>
    </row>
    <row r="20" spans="1:72" ht="13.15" customHeight="1">
      <c r="A20" s="85"/>
      <c r="B20" s="82"/>
      <c r="C20" s="839"/>
      <c r="D20" s="840"/>
      <c r="E20" s="515"/>
      <c r="F20" s="839"/>
      <c r="G20" s="840"/>
      <c r="H20" s="516"/>
      <c r="I20" s="839"/>
      <c r="J20" s="840"/>
      <c r="K20" s="515"/>
      <c r="L20" s="882"/>
      <c r="M20" s="883"/>
      <c r="N20" s="845" t="str">
        <f t="shared" si="0"/>
        <v/>
      </c>
      <c r="O20" s="846"/>
      <c r="P20" s="519"/>
      <c r="Q20" s="520"/>
      <c r="R20" s="521"/>
      <c r="S20" s="521"/>
      <c r="T20" s="522"/>
      <c r="U20" s="515"/>
      <c r="V20" s="841" t="str">
        <f t="shared" si="12"/>
        <v/>
      </c>
      <c r="W20" s="844"/>
      <c r="X20" s="523" t="str">
        <f t="shared" si="1"/>
        <v/>
      </c>
      <c r="Y20" s="524"/>
      <c r="Z20" s="523" t="e">
        <f t="shared" si="2"/>
        <v>#VALUE!</v>
      </c>
      <c r="AA20" s="841" t="str">
        <f t="shared" si="13"/>
        <v/>
      </c>
      <c r="AB20" s="842"/>
      <c r="AC20" s="525" t="str">
        <f t="shared" si="3"/>
        <v/>
      </c>
      <c r="AD20" s="841" t="str">
        <f t="shared" si="14"/>
        <v/>
      </c>
      <c r="AE20" s="843"/>
      <c r="AF20" s="518"/>
      <c r="AG20" s="196"/>
      <c r="AH20" s="196"/>
      <c r="AI20" s="196"/>
      <c r="AJ20" s="196">
        <v>6</v>
      </c>
      <c r="AK20" s="196"/>
      <c r="AL20" s="595" t="e">
        <f>L20-BQ20</f>
        <v>#VALUE!</v>
      </c>
      <c r="AM20" s="596" t="str">
        <f t="shared" si="4"/>
        <v/>
      </c>
      <c r="AN20" s="596" t="e">
        <f t="shared" si="5"/>
        <v>#VALUE!</v>
      </c>
      <c r="AO20" s="597">
        <f t="shared" si="15"/>
        <v>1</v>
      </c>
      <c r="AP20" s="598">
        <f t="shared" si="16"/>
        <v>0</v>
      </c>
      <c r="AQ20" s="597">
        <f t="shared" si="17"/>
        <v>0</v>
      </c>
      <c r="AR20" s="597">
        <f t="shared" si="18"/>
        <v>0</v>
      </c>
      <c r="AS20" s="597">
        <f t="shared" si="6"/>
        <v>0</v>
      </c>
      <c r="AT20" s="597">
        <f t="shared" si="19"/>
        <v>1</v>
      </c>
      <c r="AU20" s="597">
        <v>5</v>
      </c>
      <c r="AV20" s="599">
        <f t="shared" si="7"/>
        <v>0</v>
      </c>
      <c r="AW20" s="597">
        <f t="shared" si="8"/>
        <v>0</v>
      </c>
      <c r="AX20" s="600">
        <f t="shared" si="20"/>
        <v>0</v>
      </c>
      <c r="AY20" s="600">
        <f t="shared" si="21"/>
        <v>0</v>
      </c>
      <c r="AZ20" s="597">
        <f t="shared" si="22"/>
        <v>0</v>
      </c>
      <c r="BA20" s="597">
        <f t="shared" si="23"/>
        <v>0</v>
      </c>
      <c r="BB20" s="597">
        <f t="shared" si="24"/>
        <v>0</v>
      </c>
      <c r="BC20" s="597">
        <f t="shared" si="25"/>
        <v>0</v>
      </c>
      <c r="BD20" s="597">
        <f t="shared" si="26"/>
        <v>0</v>
      </c>
      <c r="BE20" s="597">
        <f t="shared" si="27"/>
        <v>0</v>
      </c>
      <c r="BF20" s="597">
        <f t="shared" si="28"/>
        <v>0</v>
      </c>
      <c r="BG20" s="597">
        <f t="shared" si="29"/>
        <v>0</v>
      </c>
      <c r="BH20" s="599">
        <f t="shared" si="30"/>
        <v>0</v>
      </c>
      <c r="BI20" s="599">
        <f t="shared" si="31"/>
        <v>0</v>
      </c>
      <c r="BJ20" s="597">
        <f t="shared" si="32"/>
        <v>0</v>
      </c>
      <c r="BK20" s="599">
        <f t="shared" si="33"/>
        <v>0</v>
      </c>
      <c r="BL20" s="599">
        <f t="shared" si="34"/>
        <v>0</v>
      </c>
      <c r="BM20" s="196"/>
      <c r="BN20" s="601" t="str">
        <f t="shared" si="9"/>
        <v/>
      </c>
      <c r="BO20" s="602">
        <f t="shared" si="10"/>
        <v>0</v>
      </c>
      <c r="BP20" s="601">
        <f t="shared" si="11"/>
        <v>0</v>
      </c>
      <c r="BQ20" s="306" t="str">
        <f t="shared" si="35"/>
        <v/>
      </c>
      <c r="BR20" s="196"/>
      <c r="BT20" s="87"/>
    </row>
    <row r="21" spans="1:72" ht="13.15" customHeight="1">
      <c r="A21" s="85"/>
      <c r="B21" s="82"/>
      <c r="C21" s="839"/>
      <c r="D21" s="840"/>
      <c r="E21" s="515"/>
      <c r="F21" s="839"/>
      <c r="G21" s="840"/>
      <c r="H21" s="516"/>
      <c r="I21" s="839"/>
      <c r="J21" s="840"/>
      <c r="K21" s="515"/>
      <c r="L21" s="882"/>
      <c r="M21" s="883"/>
      <c r="N21" s="845" t="str">
        <f t="shared" si="0"/>
        <v/>
      </c>
      <c r="O21" s="846"/>
      <c r="P21" s="519"/>
      <c r="Q21" s="520"/>
      <c r="R21" s="521"/>
      <c r="S21" s="521"/>
      <c r="T21" s="522"/>
      <c r="U21" s="515"/>
      <c r="V21" s="841" t="str">
        <f t="shared" si="12"/>
        <v/>
      </c>
      <c r="W21" s="844"/>
      <c r="X21" s="523" t="str">
        <f t="shared" si="1"/>
        <v/>
      </c>
      <c r="Y21" s="524"/>
      <c r="Z21" s="523" t="e">
        <f t="shared" si="2"/>
        <v>#VALUE!</v>
      </c>
      <c r="AA21" s="841" t="str">
        <f t="shared" si="13"/>
        <v/>
      </c>
      <c r="AB21" s="842"/>
      <c r="AC21" s="525" t="str">
        <f t="shared" si="3"/>
        <v/>
      </c>
      <c r="AD21" s="841" t="str">
        <f t="shared" si="14"/>
        <v/>
      </c>
      <c r="AE21" s="843"/>
      <c r="AF21" s="518"/>
      <c r="AG21" s="196"/>
      <c r="AH21" s="196"/>
      <c r="AI21" s="196"/>
      <c r="AJ21" s="196">
        <v>9</v>
      </c>
      <c r="AK21" s="196"/>
      <c r="AL21" s="196"/>
      <c r="AM21" s="596" t="str">
        <f t="shared" si="4"/>
        <v/>
      </c>
      <c r="AN21" s="596">
        <f>SUM(AK21:AM21)</f>
        <v>0</v>
      </c>
      <c r="AO21" s="597">
        <f t="shared" si="15"/>
        <v>1</v>
      </c>
      <c r="AP21" s="598">
        <f t="shared" si="16"/>
        <v>0</v>
      </c>
      <c r="AQ21" s="597">
        <f t="shared" si="17"/>
        <v>0</v>
      </c>
      <c r="AR21" s="597">
        <f t="shared" si="18"/>
        <v>0</v>
      </c>
      <c r="AS21" s="597">
        <f t="shared" si="6"/>
        <v>0</v>
      </c>
      <c r="AT21" s="597">
        <f t="shared" si="19"/>
        <v>1</v>
      </c>
      <c r="AU21" s="597">
        <v>6</v>
      </c>
      <c r="AV21" s="599">
        <f t="shared" si="7"/>
        <v>0</v>
      </c>
      <c r="AW21" s="597">
        <f t="shared" si="8"/>
        <v>0</v>
      </c>
      <c r="AX21" s="600">
        <f t="shared" si="20"/>
        <v>0</v>
      </c>
      <c r="AY21" s="600">
        <f t="shared" si="21"/>
        <v>0</v>
      </c>
      <c r="AZ21" s="597">
        <f t="shared" si="22"/>
        <v>0</v>
      </c>
      <c r="BA21" s="597">
        <f t="shared" si="23"/>
        <v>0</v>
      </c>
      <c r="BB21" s="597">
        <f t="shared" si="24"/>
        <v>0</v>
      </c>
      <c r="BC21" s="597">
        <f t="shared" si="25"/>
        <v>0</v>
      </c>
      <c r="BD21" s="597">
        <f t="shared" si="26"/>
        <v>0</v>
      </c>
      <c r="BE21" s="597">
        <f t="shared" si="27"/>
        <v>0</v>
      </c>
      <c r="BF21" s="597">
        <f t="shared" si="28"/>
        <v>0</v>
      </c>
      <c r="BG21" s="597">
        <f t="shared" si="29"/>
        <v>0</v>
      </c>
      <c r="BH21" s="599">
        <f t="shared" si="30"/>
        <v>0</v>
      </c>
      <c r="BI21" s="599">
        <f t="shared" si="31"/>
        <v>0</v>
      </c>
      <c r="BJ21" s="597">
        <f t="shared" si="32"/>
        <v>0</v>
      </c>
      <c r="BK21" s="599">
        <f t="shared" si="33"/>
        <v>0</v>
      </c>
      <c r="BL21" s="599">
        <f t="shared" si="34"/>
        <v>0</v>
      </c>
      <c r="BN21" s="601" t="str">
        <f t="shared" si="9"/>
        <v/>
      </c>
      <c r="BO21" s="602">
        <f t="shared" si="10"/>
        <v>0</v>
      </c>
      <c r="BP21" s="601">
        <f t="shared" si="11"/>
        <v>0</v>
      </c>
      <c r="BQ21" s="306" t="str">
        <f t="shared" si="35"/>
        <v/>
      </c>
      <c r="BT21" s="87"/>
    </row>
    <row r="22" spans="1:72" ht="13.15" customHeight="1">
      <c r="A22" s="85"/>
      <c r="B22" s="82"/>
      <c r="C22" s="839"/>
      <c r="D22" s="840"/>
      <c r="E22" s="515"/>
      <c r="F22" s="839"/>
      <c r="G22" s="840"/>
      <c r="H22" s="516"/>
      <c r="I22" s="839"/>
      <c r="J22" s="840"/>
      <c r="K22" s="515"/>
      <c r="L22" s="882"/>
      <c r="M22" s="883"/>
      <c r="N22" s="845" t="str">
        <f t="shared" si="0"/>
        <v/>
      </c>
      <c r="O22" s="846"/>
      <c r="P22" s="519"/>
      <c r="Q22" s="520"/>
      <c r="R22" s="521"/>
      <c r="S22" s="521"/>
      <c r="T22" s="522"/>
      <c r="U22" s="515"/>
      <c r="V22" s="841" t="str">
        <f t="shared" si="12"/>
        <v/>
      </c>
      <c r="W22" s="844"/>
      <c r="X22" s="523" t="str">
        <f t="shared" si="1"/>
        <v/>
      </c>
      <c r="Y22" s="524"/>
      <c r="Z22" s="523" t="e">
        <f t="shared" si="2"/>
        <v>#VALUE!</v>
      </c>
      <c r="AA22" s="841" t="str">
        <f t="shared" si="13"/>
        <v/>
      </c>
      <c r="AB22" s="842"/>
      <c r="AC22" s="525" t="str">
        <f t="shared" si="3"/>
        <v/>
      </c>
      <c r="AD22" s="841" t="str">
        <f t="shared" si="14"/>
        <v/>
      </c>
      <c r="AE22" s="843"/>
      <c r="AF22" s="518"/>
      <c r="AG22" s="196"/>
      <c r="AH22" s="196"/>
      <c r="AI22" s="196"/>
      <c r="AJ22" s="196">
        <v>11</v>
      </c>
      <c r="AK22" s="196" t="e">
        <f>BQ22*16/100</f>
        <v>#VALUE!</v>
      </c>
      <c r="AL22" s="196"/>
      <c r="AM22" s="596" t="str">
        <f t="shared" si="4"/>
        <v/>
      </c>
      <c r="AN22" s="596" t="e">
        <f t="shared" si="5"/>
        <v>#VALUE!</v>
      </c>
      <c r="AO22" s="597">
        <f t="shared" si="15"/>
        <v>1</v>
      </c>
      <c r="AP22" s="598">
        <f t="shared" si="16"/>
        <v>0</v>
      </c>
      <c r="AQ22" s="597">
        <f t="shared" si="17"/>
        <v>0</v>
      </c>
      <c r="AR22" s="597">
        <f t="shared" si="18"/>
        <v>0</v>
      </c>
      <c r="AS22" s="597">
        <f t="shared" si="6"/>
        <v>0</v>
      </c>
      <c r="AT22" s="597">
        <f t="shared" si="19"/>
        <v>1</v>
      </c>
      <c r="AU22" s="597">
        <v>7</v>
      </c>
      <c r="AV22" s="599">
        <f t="shared" si="7"/>
        <v>0</v>
      </c>
      <c r="AW22" s="597">
        <f t="shared" si="8"/>
        <v>0</v>
      </c>
      <c r="AX22" s="600">
        <f t="shared" si="20"/>
        <v>0</v>
      </c>
      <c r="AY22" s="600">
        <f t="shared" si="21"/>
        <v>0</v>
      </c>
      <c r="AZ22" s="597">
        <f t="shared" si="22"/>
        <v>0</v>
      </c>
      <c r="BA22" s="597">
        <f t="shared" si="23"/>
        <v>0</v>
      </c>
      <c r="BB22" s="597">
        <f t="shared" si="24"/>
        <v>0</v>
      </c>
      <c r="BC22" s="597">
        <f t="shared" si="25"/>
        <v>0</v>
      </c>
      <c r="BD22" s="597">
        <f t="shared" si="26"/>
        <v>0</v>
      </c>
      <c r="BE22" s="597">
        <f t="shared" si="27"/>
        <v>0</v>
      </c>
      <c r="BF22" s="597">
        <f t="shared" si="28"/>
        <v>0</v>
      </c>
      <c r="BG22" s="597">
        <f t="shared" si="29"/>
        <v>0</v>
      </c>
      <c r="BH22" s="599">
        <f t="shared" si="30"/>
        <v>0</v>
      </c>
      <c r="BI22" s="599">
        <f t="shared" si="31"/>
        <v>0</v>
      </c>
      <c r="BJ22" s="597">
        <f t="shared" si="32"/>
        <v>0</v>
      </c>
      <c r="BK22" s="599">
        <f t="shared" si="33"/>
        <v>0</v>
      </c>
      <c r="BL22" s="599">
        <f t="shared" si="34"/>
        <v>0</v>
      </c>
      <c r="BN22" s="601" t="str">
        <f t="shared" si="9"/>
        <v/>
      </c>
      <c r="BO22" s="602">
        <f t="shared" si="10"/>
        <v>0</v>
      </c>
      <c r="BP22" s="601">
        <f t="shared" si="11"/>
        <v>0</v>
      </c>
      <c r="BQ22" s="306" t="str">
        <f t="shared" si="35"/>
        <v/>
      </c>
      <c r="BT22" s="87"/>
    </row>
    <row r="23" spans="1:72" ht="13.15" customHeight="1">
      <c r="A23" s="85"/>
      <c r="B23" s="82"/>
      <c r="C23" s="839"/>
      <c r="D23" s="840"/>
      <c r="E23" s="515"/>
      <c r="F23" s="839"/>
      <c r="G23" s="840"/>
      <c r="H23" s="516"/>
      <c r="I23" s="839"/>
      <c r="J23" s="840"/>
      <c r="K23" s="515"/>
      <c r="L23" s="882"/>
      <c r="M23" s="883"/>
      <c r="N23" s="845" t="str">
        <f t="shared" si="0"/>
        <v/>
      </c>
      <c r="O23" s="846"/>
      <c r="P23" s="519"/>
      <c r="Q23" s="520"/>
      <c r="R23" s="521"/>
      <c r="S23" s="521"/>
      <c r="T23" s="522"/>
      <c r="U23" s="515"/>
      <c r="V23" s="841" t="str">
        <f t="shared" si="12"/>
        <v/>
      </c>
      <c r="W23" s="844"/>
      <c r="X23" s="523" t="str">
        <f t="shared" si="1"/>
        <v/>
      </c>
      <c r="Y23" s="524"/>
      <c r="Z23" s="523" t="e">
        <f t="shared" si="2"/>
        <v>#VALUE!</v>
      </c>
      <c r="AA23" s="841" t="str">
        <f t="shared" si="13"/>
        <v/>
      </c>
      <c r="AB23" s="842"/>
      <c r="AC23" s="525" t="str">
        <f t="shared" si="3"/>
        <v/>
      </c>
      <c r="AD23" s="841" t="str">
        <f t="shared" si="14"/>
        <v/>
      </c>
      <c r="AE23" s="843"/>
      <c r="AF23" s="518"/>
      <c r="AG23" s="196"/>
      <c r="AH23" s="196"/>
      <c r="AI23" s="196"/>
      <c r="AJ23" s="196">
        <v>1</v>
      </c>
      <c r="AK23" s="196"/>
      <c r="AL23" s="196"/>
      <c r="AM23" s="596" t="str">
        <f t="shared" si="4"/>
        <v/>
      </c>
      <c r="AN23" s="596">
        <f t="shared" si="5"/>
        <v>0</v>
      </c>
      <c r="AO23" s="597">
        <f t="shared" si="15"/>
        <v>1</v>
      </c>
      <c r="AP23" s="598">
        <f t="shared" si="16"/>
        <v>0</v>
      </c>
      <c r="AQ23" s="597">
        <f t="shared" si="17"/>
        <v>0</v>
      </c>
      <c r="AR23" s="597">
        <f t="shared" si="18"/>
        <v>0</v>
      </c>
      <c r="AS23" s="597">
        <f t="shared" si="6"/>
        <v>0</v>
      </c>
      <c r="AT23" s="597">
        <f t="shared" si="19"/>
        <v>1</v>
      </c>
      <c r="AU23" s="597">
        <v>8</v>
      </c>
      <c r="AV23" s="599">
        <f t="shared" si="7"/>
        <v>0</v>
      </c>
      <c r="AW23" s="597">
        <f t="shared" si="8"/>
        <v>0</v>
      </c>
      <c r="AX23" s="600">
        <f t="shared" si="20"/>
        <v>0</v>
      </c>
      <c r="AY23" s="600">
        <f t="shared" si="21"/>
        <v>0</v>
      </c>
      <c r="AZ23" s="597">
        <f t="shared" si="22"/>
        <v>0</v>
      </c>
      <c r="BA23" s="597">
        <f t="shared" si="23"/>
        <v>0</v>
      </c>
      <c r="BB23" s="597">
        <f t="shared" si="24"/>
        <v>0</v>
      </c>
      <c r="BC23" s="597">
        <f t="shared" si="25"/>
        <v>0</v>
      </c>
      <c r="BD23" s="597">
        <f t="shared" si="26"/>
        <v>0</v>
      </c>
      <c r="BE23" s="597">
        <f t="shared" si="27"/>
        <v>0</v>
      </c>
      <c r="BF23" s="597">
        <f t="shared" si="28"/>
        <v>0</v>
      </c>
      <c r="BG23" s="597">
        <f t="shared" si="29"/>
        <v>0</v>
      </c>
      <c r="BH23" s="599">
        <f t="shared" si="30"/>
        <v>0</v>
      </c>
      <c r="BI23" s="599">
        <f t="shared" si="31"/>
        <v>0</v>
      </c>
      <c r="BJ23" s="597">
        <f t="shared" si="32"/>
        <v>0</v>
      </c>
      <c r="BK23" s="599">
        <f t="shared" si="33"/>
        <v>0</v>
      </c>
      <c r="BL23" s="599">
        <f t="shared" si="34"/>
        <v>0</v>
      </c>
      <c r="BN23" s="601" t="str">
        <f t="shared" si="9"/>
        <v/>
      </c>
      <c r="BO23" s="602">
        <f t="shared" si="10"/>
        <v>0</v>
      </c>
      <c r="BP23" s="601">
        <f t="shared" si="11"/>
        <v>0</v>
      </c>
      <c r="BQ23" s="306" t="str">
        <f t="shared" si="35"/>
        <v/>
      </c>
      <c r="BT23" s="87"/>
    </row>
    <row r="24" spans="1:72" ht="13.15" customHeight="1">
      <c r="A24" s="85"/>
      <c r="B24" s="82"/>
      <c r="C24" s="839"/>
      <c r="D24" s="840"/>
      <c r="E24" s="515"/>
      <c r="F24" s="839"/>
      <c r="G24" s="840"/>
      <c r="H24" s="516"/>
      <c r="I24" s="839"/>
      <c r="J24" s="840"/>
      <c r="K24" s="515"/>
      <c r="L24" s="882"/>
      <c r="M24" s="883"/>
      <c r="N24" s="845" t="str">
        <f t="shared" si="0"/>
        <v/>
      </c>
      <c r="O24" s="846"/>
      <c r="P24" s="519"/>
      <c r="Q24" s="520"/>
      <c r="R24" s="521"/>
      <c r="S24" s="521"/>
      <c r="T24" s="522"/>
      <c r="U24" s="515"/>
      <c r="V24" s="841" t="str">
        <f t="shared" si="12"/>
        <v/>
      </c>
      <c r="W24" s="844"/>
      <c r="X24" s="523" t="str">
        <f t="shared" si="1"/>
        <v/>
      </c>
      <c r="Y24" s="524"/>
      <c r="Z24" s="523" t="e">
        <f t="shared" si="2"/>
        <v>#VALUE!</v>
      </c>
      <c r="AA24" s="841" t="str">
        <f t="shared" si="13"/>
        <v/>
      </c>
      <c r="AB24" s="842"/>
      <c r="AC24" s="525" t="str">
        <f t="shared" si="3"/>
        <v/>
      </c>
      <c r="AD24" s="841" t="str">
        <f t="shared" si="14"/>
        <v/>
      </c>
      <c r="AE24" s="843"/>
      <c r="AF24" s="518"/>
      <c r="AG24" s="196"/>
      <c r="AH24" s="196"/>
      <c r="AI24" s="196"/>
      <c r="AJ24" s="196">
        <v>13</v>
      </c>
      <c r="AK24" s="196"/>
      <c r="AL24" s="196"/>
      <c r="AM24" s="596" t="str">
        <f t="shared" si="4"/>
        <v/>
      </c>
      <c r="AN24" s="596">
        <f t="shared" si="5"/>
        <v>0</v>
      </c>
      <c r="AO24" s="597">
        <f t="shared" si="15"/>
        <v>1</v>
      </c>
      <c r="AP24" s="598">
        <f t="shared" si="16"/>
        <v>0</v>
      </c>
      <c r="AQ24" s="597">
        <f t="shared" si="17"/>
        <v>0</v>
      </c>
      <c r="AR24" s="597">
        <f t="shared" si="18"/>
        <v>0</v>
      </c>
      <c r="AS24" s="597">
        <f t="shared" si="6"/>
        <v>0</v>
      </c>
      <c r="AT24" s="597">
        <f t="shared" si="19"/>
        <v>1</v>
      </c>
      <c r="AU24" s="597">
        <v>9</v>
      </c>
      <c r="AV24" s="599">
        <f t="shared" si="7"/>
        <v>0</v>
      </c>
      <c r="AW24" s="597">
        <f t="shared" si="8"/>
        <v>0</v>
      </c>
      <c r="AX24" s="600">
        <f t="shared" si="20"/>
        <v>0</v>
      </c>
      <c r="AY24" s="600">
        <f t="shared" si="21"/>
        <v>0</v>
      </c>
      <c r="AZ24" s="597">
        <f t="shared" si="22"/>
        <v>0</v>
      </c>
      <c r="BA24" s="597">
        <f t="shared" si="23"/>
        <v>0</v>
      </c>
      <c r="BB24" s="597">
        <f t="shared" si="24"/>
        <v>0</v>
      </c>
      <c r="BC24" s="597">
        <f t="shared" si="25"/>
        <v>0</v>
      </c>
      <c r="BD24" s="597">
        <f t="shared" si="26"/>
        <v>0</v>
      </c>
      <c r="BE24" s="597">
        <f t="shared" si="27"/>
        <v>0</v>
      </c>
      <c r="BF24" s="597">
        <f t="shared" si="28"/>
        <v>0</v>
      </c>
      <c r="BG24" s="597">
        <f t="shared" si="29"/>
        <v>0</v>
      </c>
      <c r="BH24" s="599">
        <f t="shared" si="30"/>
        <v>0</v>
      </c>
      <c r="BI24" s="599">
        <f t="shared" si="31"/>
        <v>0</v>
      </c>
      <c r="BJ24" s="597">
        <f t="shared" si="32"/>
        <v>0</v>
      </c>
      <c r="BK24" s="599">
        <f t="shared" si="33"/>
        <v>0</v>
      </c>
      <c r="BL24" s="599">
        <f t="shared" si="34"/>
        <v>0</v>
      </c>
      <c r="BN24" s="601" t="str">
        <f t="shared" si="9"/>
        <v/>
      </c>
      <c r="BO24" s="602">
        <f t="shared" si="10"/>
        <v>0</v>
      </c>
      <c r="BP24" s="601">
        <f t="shared" si="11"/>
        <v>0</v>
      </c>
      <c r="BQ24" s="306" t="str">
        <f t="shared" si="35"/>
        <v/>
      </c>
    </row>
    <row r="25" spans="1:72" ht="13.15" customHeight="1">
      <c r="A25" s="85"/>
      <c r="B25" s="82"/>
      <c r="C25" s="839"/>
      <c r="D25" s="840"/>
      <c r="E25" s="515"/>
      <c r="F25" s="839"/>
      <c r="G25" s="840"/>
      <c r="H25" s="516"/>
      <c r="I25" s="839"/>
      <c r="J25" s="840"/>
      <c r="K25" s="515"/>
      <c r="L25" s="882"/>
      <c r="M25" s="883"/>
      <c r="N25" s="845" t="str">
        <f t="shared" si="0"/>
        <v/>
      </c>
      <c r="O25" s="846"/>
      <c r="P25" s="519"/>
      <c r="Q25" s="520"/>
      <c r="R25" s="521"/>
      <c r="S25" s="521"/>
      <c r="T25" s="522"/>
      <c r="U25" s="515"/>
      <c r="V25" s="841" t="str">
        <f t="shared" si="12"/>
        <v/>
      </c>
      <c r="W25" s="844"/>
      <c r="X25" s="523" t="str">
        <f t="shared" si="1"/>
        <v/>
      </c>
      <c r="Y25" s="524"/>
      <c r="Z25" s="523" t="e">
        <f t="shared" si="2"/>
        <v>#VALUE!</v>
      </c>
      <c r="AA25" s="841" t="str">
        <f t="shared" si="13"/>
        <v/>
      </c>
      <c r="AB25" s="842"/>
      <c r="AC25" s="525" t="str">
        <f t="shared" si="3"/>
        <v/>
      </c>
      <c r="AD25" s="841" t="str">
        <f t="shared" si="14"/>
        <v/>
      </c>
      <c r="AE25" s="843"/>
      <c r="AF25" s="518"/>
      <c r="AG25" s="196"/>
      <c r="AH25" s="196"/>
      <c r="AI25" s="196"/>
      <c r="AJ25" s="196">
        <v>8</v>
      </c>
      <c r="AK25" s="196"/>
      <c r="AL25" s="196"/>
      <c r="AM25" s="596" t="str">
        <f t="shared" si="4"/>
        <v/>
      </c>
      <c r="AN25" s="596">
        <f t="shared" si="5"/>
        <v>0</v>
      </c>
      <c r="AO25" s="597">
        <f t="shared" si="15"/>
        <v>1</v>
      </c>
      <c r="AP25" s="598">
        <f t="shared" si="16"/>
        <v>0</v>
      </c>
      <c r="AQ25" s="597">
        <f t="shared" si="17"/>
        <v>0</v>
      </c>
      <c r="AR25" s="597">
        <f t="shared" si="18"/>
        <v>0</v>
      </c>
      <c r="AS25" s="597">
        <f t="shared" si="6"/>
        <v>0</v>
      </c>
      <c r="AT25" s="597">
        <f t="shared" si="19"/>
        <v>1</v>
      </c>
      <c r="AU25" s="597">
        <v>10</v>
      </c>
      <c r="AV25" s="599">
        <f t="shared" si="7"/>
        <v>0</v>
      </c>
      <c r="AW25" s="597">
        <f t="shared" si="8"/>
        <v>0</v>
      </c>
      <c r="AX25" s="600">
        <f t="shared" si="20"/>
        <v>0</v>
      </c>
      <c r="AY25" s="600">
        <f t="shared" si="21"/>
        <v>0</v>
      </c>
      <c r="AZ25" s="597">
        <f t="shared" si="22"/>
        <v>0</v>
      </c>
      <c r="BA25" s="597">
        <f t="shared" si="23"/>
        <v>0</v>
      </c>
      <c r="BB25" s="597">
        <f t="shared" si="24"/>
        <v>0</v>
      </c>
      <c r="BC25" s="597">
        <f t="shared" si="25"/>
        <v>0</v>
      </c>
      <c r="BD25" s="597">
        <f t="shared" si="26"/>
        <v>0</v>
      </c>
      <c r="BE25" s="597">
        <f t="shared" si="27"/>
        <v>0</v>
      </c>
      <c r="BF25" s="597">
        <f t="shared" si="28"/>
        <v>0</v>
      </c>
      <c r="BG25" s="597">
        <f t="shared" si="29"/>
        <v>0</v>
      </c>
      <c r="BH25" s="599">
        <f t="shared" si="30"/>
        <v>0</v>
      </c>
      <c r="BI25" s="599">
        <f t="shared" si="31"/>
        <v>0</v>
      </c>
      <c r="BJ25" s="597">
        <f t="shared" si="32"/>
        <v>0</v>
      </c>
      <c r="BK25" s="599">
        <f t="shared" si="33"/>
        <v>0</v>
      </c>
      <c r="BL25" s="599">
        <f t="shared" si="34"/>
        <v>0</v>
      </c>
      <c r="BN25" s="601" t="str">
        <f t="shared" si="9"/>
        <v/>
      </c>
      <c r="BO25" s="602">
        <f t="shared" si="10"/>
        <v>0</v>
      </c>
      <c r="BP25" s="601">
        <f t="shared" si="11"/>
        <v>0</v>
      </c>
      <c r="BQ25" s="306" t="str">
        <f t="shared" si="35"/>
        <v/>
      </c>
    </row>
    <row r="26" spans="1:72" ht="13.15" customHeight="1">
      <c r="A26" s="85"/>
      <c r="B26" s="82"/>
      <c r="C26" s="839"/>
      <c r="D26" s="840"/>
      <c r="E26" s="515"/>
      <c r="F26" s="839"/>
      <c r="G26" s="840"/>
      <c r="H26" s="516"/>
      <c r="I26" s="839"/>
      <c r="J26" s="840"/>
      <c r="K26" s="515"/>
      <c r="L26" s="882"/>
      <c r="M26" s="883"/>
      <c r="N26" s="845" t="str">
        <f>IF(OR(C26="",L26=""),"",L26*C26)</f>
        <v/>
      </c>
      <c r="O26" s="846"/>
      <c r="P26" s="519"/>
      <c r="Q26" s="520"/>
      <c r="R26" s="521"/>
      <c r="S26" s="521"/>
      <c r="T26" s="522"/>
      <c r="U26" s="515"/>
      <c r="V26" s="841" t="str">
        <f t="shared" si="12"/>
        <v/>
      </c>
      <c r="W26" s="844"/>
      <c r="X26" s="523" t="str">
        <f t="shared" si="1"/>
        <v/>
      </c>
      <c r="Y26" s="524"/>
      <c r="Z26" s="523" t="e">
        <f t="shared" si="2"/>
        <v>#VALUE!</v>
      </c>
      <c r="AA26" s="841" t="str">
        <f t="shared" si="13"/>
        <v/>
      </c>
      <c r="AB26" s="842"/>
      <c r="AC26" s="525" t="str">
        <f t="shared" si="3"/>
        <v/>
      </c>
      <c r="AD26" s="841" t="str">
        <f t="shared" si="14"/>
        <v/>
      </c>
      <c r="AE26" s="843"/>
      <c r="AF26" s="518"/>
      <c r="AG26" s="196"/>
      <c r="AH26" s="196"/>
      <c r="AJ26" s="85">
        <v>15</v>
      </c>
      <c r="AM26" s="596" t="str">
        <f t="shared" si="4"/>
        <v/>
      </c>
      <c r="AN26" s="596">
        <f t="shared" si="5"/>
        <v>0</v>
      </c>
      <c r="AO26" s="597">
        <f t="shared" si="15"/>
        <v>1</v>
      </c>
      <c r="AP26" s="598">
        <f t="shared" si="16"/>
        <v>0</v>
      </c>
      <c r="AQ26" s="597">
        <f t="shared" si="17"/>
        <v>0</v>
      </c>
      <c r="AR26" s="597">
        <f t="shared" si="18"/>
        <v>0</v>
      </c>
      <c r="AS26" s="597">
        <f t="shared" si="6"/>
        <v>0</v>
      </c>
      <c r="AT26" s="597">
        <f t="shared" si="19"/>
        <v>1</v>
      </c>
      <c r="AU26" s="597">
        <v>11</v>
      </c>
      <c r="AV26" s="599">
        <f t="shared" si="7"/>
        <v>0</v>
      </c>
      <c r="AW26" s="597">
        <f t="shared" si="8"/>
        <v>0</v>
      </c>
      <c r="AX26" s="600">
        <f t="shared" si="20"/>
        <v>0</v>
      </c>
      <c r="AY26" s="600">
        <f t="shared" si="21"/>
        <v>0</v>
      </c>
      <c r="AZ26" s="597">
        <f t="shared" si="22"/>
        <v>0</v>
      </c>
      <c r="BA26" s="597">
        <f t="shared" si="23"/>
        <v>0</v>
      </c>
      <c r="BB26" s="597">
        <f t="shared" si="24"/>
        <v>0</v>
      </c>
      <c r="BC26" s="597">
        <f t="shared" si="25"/>
        <v>0</v>
      </c>
      <c r="BD26" s="597">
        <f t="shared" si="26"/>
        <v>0</v>
      </c>
      <c r="BE26" s="597">
        <f t="shared" si="27"/>
        <v>0</v>
      </c>
      <c r="BF26" s="597">
        <f t="shared" si="28"/>
        <v>0</v>
      </c>
      <c r="BG26" s="597">
        <f t="shared" si="29"/>
        <v>0</v>
      </c>
      <c r="BH26" s="599">
        <f t="shared" si="30"/>
        <v>0</v>
      </c>
      <c r="BI26" s="599">
        <f t="shared" si="31"/>
        <v>0</v>
      </c>
      <c r="BJ26" s="597">
        <f t="shared" si="32"/>
        <v>0</v>
      </c>
      <c r="BK26" s="599">
        <f t="shared" si="33"/>
        <v>0</v>
      </c>
      <c r="BL26" s="599">
        <f t="shared" si="34"/>
        <v>0</v>
      </c>
      <c r="BN26" s="601" t="str">
        <f t="shared" si="9"/>
        <v/>
      </c>
      <c r="BO26" s="602">
        <f t="shared" si="10"/>
        <v>0</v>
      </c>
      <c r="BP26" s="601">
        <f t="shared" si="11"/>
        <v>0</v>
      </c>
      <c r="BQ26" s="306" t="str">
        <f t="shared" si="35"/>
        <v/>
      </c>
    </row>
    <row r="27" spans="1:72" ht="13.15" customHeight="1">
      <c r="A27" s="85"/>
      <c r="B27" s="82"/>
      <c r="C27" s="839"/>
      <c r="D27" s="840"/>
      <c r="E27" s="515"/>
      <c r="F27" s="839"/>
      <c r="G27" s="840"/>
      <c r="H27" s="516"/>
      <c r="I27" s="839"/>
      <c r="J27" s="840"/>
      <c r="K27" s="515"/>
      <c r="L27" s="882"/>
      <c r="M27" s="883"/>
      <c r="N27" s="845" t="str">
        <f>IF(OR(C27="",L27=""),"",L27*C27)</f>
        <v/>
      </c>
      <c r="O27" s="846"/>
      <c r="P27" s="519"/>
      <c r="Q27" s="520"/>
      <c r="R27" s="521"/>
      <c r="S27" s="521"/>
      <c r="T27" s="522"/>
      <c r="U27" s="515"/>
      <c r="V27" s="841" t="str">
        <f t="shared" si="12"/>
        <v/>
      </c>
      <c r="W27" s="844"/>
      <c r="X27" s="523" t="str">
        <f t="shared" si="1"/>
        <v/>
      </c>
      <c r="Y27" s="524"/>
      <c r="Z27" s="523" t="e">
        <f>IF(OR(AT27=17,AT27=7),(BQ27*16/100+BQ27+L27-V27)*U27,IF(OR(AT27=16,AT27=15,AT27=8,AT27=13,AT27=1,AT27=9,AT27=20,AT27=21),BQ27*U27,IF(AT27=12,(BQ27+L27-V27)*U27,IF(OR(AT27=4,AT27=11),(BQ27*16/100+BQ27)*U27,IF(AT27=6,(BQ27+L27-V27)*U27,0)))))</f>
        <v>#VALUE!</v>
      </c>
      <c r="AA27" s="841" t="str">
        <f t="shared" si="13"/>
        <v/>
      </c>
      <c r="AB27" s="842"/>
      <c r="AC27" s="525" t="str">
        <f t="shared" si="3"/>
        <v/>
      </c>
      <c r="AD27" s="841" t="str">
        <f t="shared" si="14"/>
        <v/>
      </c>
      <c r="AE27" s="843"/>
      <c r="AF27" s="518"/>
      <c r="AG27" s="196"/>
      <c r="AH27" s="196"/>
      <c r="AI27" s="196"/>
      <c r="AJ27" s="196">
        <v>16</v>
      </c>
      <c r="AK27" s="196"/>
      <c r="AL27" s="196"/>
      <c r="AM27" s="596" t="str">
        <f t="shared" si="4"/>
        <v/>
      </c>
      <c r="AN27" s="596">
        <f t="shared" si="5"/>
        <v>0</v>
      </c>
      <c r="AO27" s="597">
        <f t="shared" si="15"/>
        <v>1</v>
      </c>
      <c r="AP27" s="598">
        <f t="shared" si="16"/>
        <v>0</v>
      </c>
      <c r="AQ27" s="597">
        <f t="shared" si="17"/>
        <v>0</v>
      </c>
      <c r="AR27" s="597">
        <f t="shared" si="18"/>
        <v>0</v>
      </c>
      <c r="AS27" s="597">
        <f t="shared" si="6"/>
        <v>0</v>
      </c>
      <c r="AT27" s="597">
        <f t="shared" si="19"/>
        <v>1</v>
      </c>
      <c r="AU27" s="597">
        <v>12</v>
      </c>
      <c r="AV27" s="599">
        <f>IF(OR(U27="",AT27=20,AT27=21),0,IF(OR(AT27=8,AT27=9,AT27=15),0,IF(P27&lt;&gt;"",AA27,0)))</f>
        <v>0</v>
      </c>
      <c r="AW27" s="597">
        <f>IF(OR(U27="",AT27=20,AT27=21),0,IF(OR(AT27=8,AT27=9,AT27=15),0,IF(P27&lt;&gt;"",U27,0)))</f>
        <v>0</v>
      </c>
      <c r="AX27" s="600">
        <f t="shared" si="20"/>
        <v>0</v>
      </c>
      <c r="AY27" s="600">
        <f t="shared" si="21"/>
        <v>0</v>
      </c>
      <c r="AZ27" s="597">
        <f t="shared" si="22"/>
        <v>0</v>
      </c>
      <c r="BA27" s="597">
        <f t="shared" si="23"/>
        <v>0</v>
      </c>
      <c r="BB27" s="597">
        <f t="shared" si="24"/>
        <v>0</v>
      </c>
      <c r="BC27" s="597">
        <f t="shared" si="25"/>
        <v>0</v>
      </c>
      <c r="BD27" s="597">
        <f t="shared" si="26"/>
        <v>0</v>
      </c>
      <c r="BE27" s="597">
        <f t="shared" si="27"/>
        <v>0</v>
      </c>
      <c r="BF27" s="597">
        <f t="shared" si="28"/>
        <v>0</v>
      </c>
      <c r="BG27" s="597">
        <f t="shared" si="29"/>
        <v>0</v>
      </c>
      <c r="BH27" s="599">
        <f t="shared" si="30"/>
        <v>0</v>
      </c>
      <c r="BI27" s="599">
        <f t="shared" si="31"/>
        <v>0</v>
      </c>
      <c r="BJ27" s="597">
        <f t="shared" si="32"/>
        <v>0</v>
      </c>
      <c r="BK27" s="599">
        <f t="shared" si="33"/>
        <v>0</v>
      </c>
      <c r="BL27" s="599">
        <f t="shared" si="34"/>
        <v>0</v>
      </c>
      <c r="BN27" s="601" t="str">
        <f t="shared" si="9"/>
        <v/>
      </c>
      <c r="BO27" s="602">
        <f t="shared" si="10"/>
        <v>0</v>
      </c>
      <c r="BP27" s="601">
        <f t="shared" si="11"/>
        <v>0</v>
      </c>
      <c r="BQ27" s="306" t="str">
        <f t="shared" si="35"/>
        <v/>
      </c>
    </row>
    <row r="28" spans="1:72" ht="13.15" customHeight="1">
      <c r="A28" s="85"/>
      <c r="B28" s="82"/>
      <c r="C28" s="839"/>
      <c r="D28" s="840"/>
      <c r="E28" s="515"/>
      <c r="F28" s="839"/>
      <c r="G28" s="840"/>
      <c r="H28" s="516"/>
      <c r="I28" s="839"/>
      <c r="J28" s="840"/>
      <c r="K28" s="515"/>
      <c r="L28" s="882"/>
      <c r="M28" s="883"/>
      <c r="N28" s="845" t="str">
        <f>IF(OR(C28="",L28=""),"",L28*C28)</f>
        <v/>
      </c>
      <c r="O28" s="846"/>
      <c r="P28" s="519"/>
      <c r="Q28" s="520"/>
      <c r="R28" s="521"/>
      <c r="S28" s="521"/>
      <c r="T28" s="522"/>
      <c r="U28" s="515"/>
      <c r="V28" s="841" t="str">
        <f t="shared" si="12"/>
        <v/>
      </c>
      <c r="W28" s="844"/>
      <c r="X28" s="523" t="str">
        <f t="shared" si="1"/>
        <v/>
      </c>
      <c r="Y28" s="524"/>
      <c r="Z28" s="523" t="e">
        <f>IF(OR(AT28=17,AT28=7),(BQ28*16/100+BQ28+L28-V28)*U28,IF(OR(AT28=16,AT28=15,AT28=8,AT28=13,AT28=1,AT28=9,AT28=20,AT28=21),BQ28*U28,IF(AT28=12,(BQ28+L28-V28)*U28,IF(OR(AT28=4,AT28=11),(BQ28*16/100+BQ28)*U28,IF(AT28=6,(BQ28+L28-V28)*U28,0)))))</f>
        <v>#VALUE!</v>
      </c>
      <c r="AA28" s="841" t="str">
        <f t="shared" si="13"/>
        <v/>
      </c>
      <c r="AB28" s="842"/>
      <c r="AC28" s="525" t="str">
        <f t="shared" si="3"/>
        <v/>
      </c>
      <c r="AD28" s="841" t="str">
        <f t="shared" si="14"/>
        <v/>
      </c>
      <c r="AE28" s="843"/>
      <c r="AF28" s="518"/>
      <c r="AG28" s="196"/>
      <c r="AO28" s="597">
        <f t="shared" si="15"/>
        <v>1</v>
      </c>
      <c r="AP28" s="598">
        <f t="shared" si="16"/>
        <v>0</v>
      </c>
      <c r="AQ28" s="597">
        <f t="shared" si="17"/>
        <v>0</v>
      </c>
      <c r="AR28" s="597">
        <f t="shared" si="18"/>
        <v>0</v>
      </c>
      <c r="AS28" s="597">
        <f t="shared" si="6"/>
        <v>0</v>
      </c>
      <c r="AT28" s="597">
        <f t="shared" si="19"/>
        <v>1</v>
      </c>
      <c r="AU28" s="597">
        <v>13</v>
      </c>
      <c r="AV28" s="599">
        <f>IF(OR(U28="",AT28=20,AT28=21),0,IF(OR(AT28=8,AT28=9,AT28=15),0,IF(P28&lt;&gt;"",AA28,0)))</f>
        <v>0</v>
      </c>
      <c r="AW28" s="597">
        <f>IF(OR(U28="",AT28=20,AT28=21),0,IF(OR(AT28=8,AT28=9,AT28=15),0,IF(P28&lt;&gt;"",U28,0)))</f>
        <v>0</v>
      </c>
      <c r="AX28" s="600">
        <f t="shared" si="20"/>
        <v>0</v>
      </c>
      <c r="AY28" s="600">
        <f t="shared" si="21"/>
        <v>0</v>
      </c>
      <c r="AZ28" s="597">
        <f t="shared" si="22"/>
        <v>0</v>
      </c>
      <c r="BA28" s="597">
        <f t="shared" si="23"/>
        <v>0</v>
      </c>
      <c r="BB28" s="597">
        <f t="shared" si="24"/>
        <v>0</v>
      </c>
      <c r="BC28" s="597">
        <f t="shared" si="25"/>
        <v>0</v>
      </c>
      <c r="BD28" s="597">
        <f t="shared" si="26"/>
        <v>0</v>
      </c>
      <c r="BE28" s="597">
        <f t="shared" si="27"/>
        <v>0</v>
      </c>
      <c r="BF28" s="597">
        <f t="shared" si="28"/>
        <v>0</v>
      </c>
      <c r="BG28" s="597">
        <f t="shared" si="29"/>
        <v>0</v>
      </c>
      <c r="BH28" s="599">
        <f t="shared" si="30"/>
        <v>0</v>
      </c>
      <c r="BI28" s="599">
        <f t="shared" si="31"/>
        <v>0</v>
      </c>
      <c r="BJ28" s="597">
        <f t="shared" si="32"/>
        <v>0</v>
      </c>
      <c r="BK28" s="599">
        <f t="shared" si="33"/>
        <v>0</v>
      </c>
      <c r="BL28" s="599">
        <f t="shared" si="34"/>
        <v>0</v>
      </c>
      <c r="BN28" s="601" t="str">
        <f>IF(L28&lt;V28,L28,V28)</f>
        <v/>
      </c>
      <c r="BO28" s="602">
        <f>IF(OR(L28="",V28=""),0,L28-V28)</f>
        <v>0</v>
      </c>
      <c r="BP28" s="601">
        <f>IF(E28="",0,E28-2)</f>
        <v>0</v>
      </c>
      <c r="BQ28" s="306" t="str">
        <f t="shared" si="35"/>
        <v/>
      </c>
    </row>
    <row r="29" spans="1:72" ht="13.15" customHeight="1">
      <c r="A29" s="85"/>
      <c r="B29" s="82"/>
      <c r="C29" s="839"/>
      <c r="D29" s="840"/>
      <c r="E29" s="515"/>
      <c r="F29" s="839"/>
      <c r="G29" s="840"/>
      <c r="H29" s="517"/>
      <c r="I29" s="839"/>
      <c r="J29" s="840"/>
      <c r="K29" s="515"/>
      <c r="L29" s="882"/>
      <c r="M29" s="883"/>
      <c r="N29" s="845" t="str">
        <f>IF(OR(C29="",L29=""),"",L29*C29)</f>
        <v/>
      </c>
      <c r="O29" s="846"/>
      <c r="P29" s="519"/>
      <c r="Q29" s="520"/>
      <c r="R29" s="521"/>
      <c r="S29" s="521"/>
      <c r="T29" s="522"/>
      <c r="U29" s="515"/>
      <c r="V29" s="841" t="str">
        <f t="shared" si="12"/>
        <v/>
      </c>
      <c r="W29" s="844"/>
      <c r="X29" s="523" t="str">
        <f t="shared" si="1"/>
        <v/>
      </c>
      <c r="Y29" s="524"/>
      <c r="Z29" s="523" t="e">
        <f>IF(OR(AT29=17,AT29=7),(BQ29*16/100+BQ29+L29-V29)*U29,IF(OR(AT29=16,AT29=15,AT29=8,AT29=13,AT29=1,AT29=9,AT29=20,AT29=21),BQ29*U29,IF(AT29=12,(BQ29+L29-V29)*U29,IF(OR(AT29=4,AT29=11),(BQ29*16/100+BQ29)*U29,IF(AT29=6,(BQ29+L29-V29)*U29,0)))))</f>
        <v>#VALUE!</v>
      </c>
      <c r="AA29" s="841" t="str">
        <f t="shared" si="13"/>
        <v/>
      </c>
      <c r="AB29" s="842"/>
      <c r="AC29" s="525" t="str">
        <f t="shared" si="3"/>
        <v/>
      </c>
      <c r="AD29" s="841" t="str">
        <f t="shared" si="14"/>
        <v/>
      </c>
      <c r="AE29" s="843"/>
      <c r="AF29" s="518"/>
      <c r="AG29" s="196"/>
      <c r="AO29" s="597">
        <f t="shared" si="15"/>
        <v>1</v>
      </c>
      <c r="AP29" s="598">
        <f t="shared" si="16"/>
        <v>0</v>
      </c>
      <c r="AQ29" s="597">
        <f t="shared" si="17"/>
        <v>0</v>
      </c>
      <c r="AR29" s="597">
        <f t="shared" si="18"/>
        <v>0</v>
      </c>
      <c r="AS29" s="597">
        <f t="shared" si="6"/>
        <v>0</v>
      </c>
      <c r="AT29" s="597">
        <f t="shared" si="19"/>
        <v>1</v>
      </c>
      <c r="AU29" s="597">
        <v>14</v>
      </c>
      <c r="AV29" s="599">
        <f>IF(OR(U29="",AT29=20,AT29=21),0,IF(OR(AT29=8,AT29=9,AT29=15),0,IF(P29&lt;&gt;"",AA29,0)))</f>
        <v>0</v>
      </c>
      <c r="AW29" s="597">
        <f>IF(OR(U29="",AT29=20,AT29=21),0,IF(OR(AT29=8,AT29=9,AT29=15),0,IF(P29&lt;&gt;"",U29,0)))</f>
        <v>0</v>
      </c>
      <c r="AX29" s="600">
        <f t="shared" si="20"/>
        <v>0</v>
      </c>
      <c r="AY29" s="600">
        <f t="shared" si="21"/>
        <v>0</v>
      </c>
      <c r="AZ29" s="597">
        <f t="shared" si="22"/>
        <v>0</v>
      </c>
      <c r="BA29" s="597">
        <f t="shared" si="23"/>
        <v>0</v>
      </c>
      <c r="BB29" s="597">
        <f t="shared" si="24"/>
        <v>0</v>
      </c>
      <c r="BC29" s="597">
        <f t="shared" si="25"/>
        <v>0</v>
      </c>
      <c r="BD29" s="597">
        <f t="shared" si="26"/>
        <v>0</v>
      </c>
      <c r="BE29" s="597">
        <f t="shared" si="27"/>
        <v>0</v>
      </c>
      <c r="BF29" s="597">
        <f t="shared" si="28"/>
        <v>0</v>
      </c>
      <c r="BG29" s="597">
        <f t="shared" si="29"/>
        <v>0</v>
      </c>
      <c r="BH29" s="599">
        <f t="shared" si="30"/>
        <v>0</v>
      </c>
      <c r="BI29" s="599">
        <f t="shared" si="31"/>
        <v>0</v>
      </c>
      <c r="BJ29" s="597">
        <f t="shared" si="32"/>
        <v>0</v>
      </c>
      <c r="BK29" s="599">
        <f t="shared" si="33"/>
        <v>0</v>
      </c>
      <c r="BL29" s="599">
        <f t="shared" si="34"/>
        <v>0</v>
      </c>
      <c r="BN29" s="601" t="str">
        <f>IF(L29&lt;V29,L29,V29)</f>
        <v/>
      </c>
      <c r="BO29" s="602">
        <f>IF(OR(L29="",V29=""),0,L29-V29)</f>
        <v>0</v>
      </c>
      <c r="BP29" s="601">
        <f>IF(E29="",0,E29-2)</f>
        <v>0</v>
      </c>
      <c r="BQ29" s="306" t="str">
        <f t="shared" si="35"/>
        <v/>
      </c>
    </row>
    <row r="30" spans="1:72" ht="13.15" customHeight="1">
      <c r="A30" s="85"/>
      <c r="B30" s="82"/>
      <c r="C30" s="839"/>
      <c r="D30" s="840"/>
      <c r="E30" s="515"/>
      <c r="F30" s="839"/>
      <c r="G30" s="840"/>
      <c r="H30" s="517"/>
      <c r="I30" s="839"/>
      <c r="J30" s="840"/>
      <c r="K30" s="515"/>
      <c r="L30" s="882"/>
      <c r="M30" s="883"/>
      <c r="N30" s="845" t="str">
        <f>IF(OR(C30="",L30=""),"",L30*C30)</f>
        <v/>
      </c>
      <c r="O30" s="960"/>
      <c r="P30" s="519"/>
      <c r="Q30" s="520"/>
      <c r="R30" s="521"/>
      <c r="S30" s="521"/>
      <c r="T30" s="522"/>
      <c r="U30" s="515"/>
      <c r="V30" s="841" t="str">
        <f t="shared" si="12"/>
        <v/>
      </c>
      <c r="W30" s="844"/>
      <c r="X30" s="523" t="str">
        <f t="shared" si="1"/>
        <v/>
      </c>
      <c r="Y30" s="524"/>
      <c r="Z30" s="523" t="e">
        <f>IF(OR(AT30=17,AT30=7),(BQ30*16/100+BQ30+L30-V30)*U30,IF(OR(AT30=16,AT30=15,AT30=8,AT30=13,AT30=1,AT30=9,AT30=20,AT30=21),BQ30*U30,IF(AT30=12,(BQ30+L30-V30)*U30,IF(OR(AT30=4,AT30=11),(BQ30*16/100+BQ30)*U30,IF(AT30=6,(BQ30+L30-V30)*U30,0)))))</f>
        <v>#VALUE!</v>
      </c>
      <c r="AA30" s="841" t="str">
        <f t="shared" si="13"/>
        <v/>
      </c>
      <c r="AB30" s="842"/>
      <c r="AC30" s="525" t="str">
        <f t="shared" si="3"/>
        <v/>
      </c>
      <c r="AD30" s="841" t="str">
        <f t="shared" si="14"/>
        <v/>
      </c>
      <c r="AE30" s="843"/>
      <c r="AF30" s="518"/>
      <c r="AG30" s="196"/>
      <c r="AO30" s="597">
        <f t="shared" si="15"/>
        <v>1</v>
      </c>
      <c r="AP30" s="598">
        <f t="shared" si="16"/>
        <v>0</v>
      </c>
      <c r="AQ30" s="597">
        <f t="shared" si="17"/>
        <v>0</v>
      </c>
      <c r="AR30" s="597">
        <f t="shared" si="18"/>
        <v>0</v>
      </c>
      <c r="AS30" s="597">
        <f t="shared" si="6"/>
        <v>0</v>
      </c>
      <c r="AT30" s="597">
        <f t="shared" si="19"/>
        <v>1</v>
      </c>
      <c r="AU30" s="597">
        <v>15</v>
      </c>
      <c r="AV30" s="599">
        <f>IF(OR(U30="",AT30=20,AT30=21),0,IF(OR(AT30=8,AT30=9,AT30=15),0,IF(P30&lt;&gt;"",AA30,0)))</f>
        <v>0</v>
      </c>
      <c r="AW30" s="597">
        <f>IF(OR(U30="",AT30=20,AT30=21),0,IF(OR(AT30=8,AT30=9,AT30=15),0,IF(P30&lt;&gt;"",U30,0)))</f>
        <v>0</v>
      </c>
      <c r="AX30" s="600">
        <f>IF(OR(AT30=4,AT30=7),AV30,0)</f>
        <v>0</v>
      </c>
      <c r="AY30" s="600">
        <f t="shared" si="21"/>
        <v>0</v>
      </c>
      <c r="AZ30" s="597">
        <f t="shared" si="22"/>
        <v>0</v>
      </c>
      <c r="BA30" s="597">
        <f t="shared" si="23"/>
        <v>0</v>
      </c>
      <c r="BB30" s="597">
        <f t="shared" si="24"/>
        <v>0</v>
      </c>
      <c r="BC30" s="597">
        <f t="shared" si="25"/>
        <v>0</v>
      </c>
      <c r="BD30" s="597">
        <f t="shared" si="26"/>
        <v>0</v>
      </c>
      <c r="BE30" s="597">
        <f t="shared" si="27"/>
        <v>0</v>
      </c>
      <c r="BF30" s="597">
        <f t="shared" si="28"/>
        <v>0</v>
      </c>
      <c r="BG30" s="597">
        <f t="shared" si="29"/>
        <v>0</v>
      </c>
      <c r="BH30" s="599">
        <f t="shared" si="30"/>
        <v>0</v>
      </c>
      <c r="BI30" s="599">
        <f t="shared" si="31"/>
        <v>0</v>
      </c>
      <c r="BJ30" s="597">
        <f t="shared" si="32"/>
        <v>0</v>
      </c>
      <c r="BK30" s="599">
        <f t="shared" si="33"/>
        <v>0</v>
      </c>
      <c r="BL30" s="599">
        <f t="shared" si="34"/>
        <v>0</v>
      </c>
      <c r="BN30" s="601" t="str">
        <f>IF(L30&lt;V30,L30,V30)</f>
        <v/>
      </c>
      <c r="BO30" s="602">
        <f>IF(OR(L30="",V30=""),0,L30-V30)</f>
        <v>0</v>
      </c>
      <c r="BP30" s="601">
        <f>IF(E30="",0,E30-2)</f>
        <v>0</v>
      </c>
      <c r="BQ30" s="306" t="str">
        <f t="shared" si="35"/>
        <v/>
      </c>
    </row>
    <row r="31" spans="1:72" ht="3" customHeight="1">
      <c r="A31" s="85"/>
      <c r="B31" s="195"/>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6"/>
      <c r="AG31" s="196"/>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row>
    <row r="32" spans="1:72" ht="13.15" customHeight="1">
      <c r="A32" s="85"/>
      <c r="B32" s="83"/>
      <c r="C32" s="160"/>
      <c r="D32" s="160"/>
      <c r="E32" s="160"/>
      <c r="F32" s="160"/>
      <c r="G32" s="160"/>
      <c r="H32" s="160"/>
      <c r="I32" s="160"/>
      <c r="J32" s="160"/>
      <c r="K32" s="94"/>
      <c r="L32" s="94"/>
      <c r="M32" s="94"/>
      <c r="N32" s="94"/>
      <c r="O32" s="870" t="s">
        <v>253</v>
      </c>
      <c r="P32" s="871"/>
      <c r="Q32" s="871"/>
      <c r="R32" s="871"/>
      <c r="S32" s="871"/>
      <c r="T32" s="985"/>
      <c r="U32" s="987" t="s">
        <v>254</v>
      </c>
      <c r="V32" s="871"/>
      <c r="W32" s="871"/>
      <c r="X32" s="985"/>
      <c r="Y32" s="197"/>
      <c r="Z32" s="870" t="s">
        <v>263</v>
      </c>
      <c r="AA32" s="871"/>
      <c r="AB32" s="871"/>
      <c r="AC32" s="871"/>
      <c r="AD32" s="871"/>
      <c r="AE32" s="872"/>
      <c r="AF32" s="196"/>
      <c r="AG32" s="196"/>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row>
    <row r="33" spans="1:67" ht="3" customHeight="1">
      <c r="A33" s="85"/>
      <c r="B33" s="83"/>
      <c r="C33" s="160"/>
      <c r="D33" s="160"/>
      <c r="E33" s="160"/>
      <c r="F33" s="160"/>
      <c r="G33" s="160"/>
      <c r="H33" s="160"/>
      <c r="I33" s="160"/>
      <c r="J33" s="160"/>
      <c r="K33" s="94"/>
      <c r="L33" s="94"/>
      <c r="M33" s="94"/>
      <c r="N33" s="94"/>
      <c r="O33" s="174"/>
      <c r="P33" s="174"/>
      <c r="Q33" s="174"/>
      <c r="R33" s="174"/>
      <c r="S33" s="174"/>
      <c r="T33" s="174"/>
      <c r="U33" s="174"/>
      <c r="V33" s="174"/>
      <c r="W33" s="174"/>
      <c r="X33" s="174"/>
      <c r="Y33" s="160"/>
      <c r="Z33" s="146"/>
      <c r="AA33" s="174"/>
      <c r="AB33" s="174"/>
      <c r="AC33" s="174"/>
      <c r="AD33" s="174"/>
      <c r="AE33" s="174"/>
      <c r="AF33" s="196"/>
      <c r="AG33" s="196"/>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row>
    <row r="34" spans="1:67" ht="13.15" customHeight="1">
      <c r="A34" s="85"/>
      <c r="B34" s="83"/>
      <c r="C34" s="160"/>
      <c r="D34" s="160"/>
      <c r="E34" s="160"/>
      <c r="F34" s="160"/>
      <c r="G34" s="160"/>
      <c r="H34" s="160"/>
      <c r="I34" s="160"/>
      <c r="J34" s="160"/>
      <c r="K34" s="94"/>
      <c r="L34" s="94"/>
      <c r="M34" s="94"/>
      <c r="N34" s="94"/>
      <c r="O34" s="870" t="s">
        <v>26</v>
      </c>
      <c r="P34" s="872"/>
      <c r="Q34" s="870" t="s">
        <v>261</v>
      </c>
      <c r="R34" s="871"/>
      <c r="S34" s="871"/>
      <c r="T34" s="985"/>
      <c r="U34" s="987" t="s">
        <v>26</v>
      </c>
      <c r="V34" s="872"/>
      <c r="W34" s="870" t="s">
        <v>261</v>
      </c>
      <c r="X34" s="985"/>
      <c r="Y34" s="170"/>
      <c r="Z34" s="154" t="s">
        <v>26</v>
      </c>
      <c r="AA34" s="260" t="s">
        <v>26</v>
      </c>
      <c r="AB34" s="870" t="s">
        <v>255</v>
      </c>
      <c r="AC34" s="999"/>
      <c r="AD34" s="999"/>
      <c r="AE34" s="1000"/>
      <c r="AF34" s="196"/>
      <c r="AG34" s="196"/>
      <c r="AO34" s="85"/>
      <c r="AP34" s="85"/>
      <c r="AQ34" s="85"/>
      <c r="AR34" s="85"/>
      <c r="AS34" s="85"/>
      <c r="AT34" s="85"/>
      <c r="AU34" s="85"/>
      <c r="AV34" s="85"/>
      <c r="AW34" s="85"/>
      <c r="AX34" s="85"/>
      <c r="AY34" s="85"/>
      <c r="AZ34" s="85" t="s">
        <v>270</v>
      </c>
      <c r="BA34" s="85"/>
      <c r="BB34" s="85"/>
      <c r="BC34" s="85"/>
      <c r="BD34" s="85" t="s">
        <v>271</v>
      </c>
      <c r="BE34" s="85"/>
      <c r="BF34" s="85"/>
      <c r="BG34" s="85" t="s">
        <v>265</v>
      </c>
      <c r="BH34" s="85"/>
      <c r="BI34" s="85"/>
      <c r="BJ34" s="85" t="s">
        <v>269</v>
      </c>
      <c r="BK34" s="85"/>
      <c r="BL34" s="85"/>
    </row>
    <row r="35" spans="1:67" ht="4" customHeight="1">
      <c r="A35" s="85"/>
      <c r="B35" s="83"/>
      <c r="C35" s="160"/>
      <c r="D35" s="160"/>
      <c r="E35" s="160"/>
      <c r="F35" s="160"/>
      <c r="G35" s="160"/>
      <c r="H35" s="160"/>
      <c r="I35" s="160"/>
      <c r="J35" s="160"/>
      <c r="K35" s="160"/>
      <c r="L35" s="160"/>
      <c r="M35" s="160"/>
      <c r="N35" s="160"/>
      <c r="O35" s="160"/>
      <c r="P35" s="160"/>
      <c r="Q35" s="160"/>
      <c r="R35" s="160"/>
      <c r="S35" s="160"/>
      <c r="T35" s="94"/>
      <c r="U35" s="161"/>
      <c r="V35" s="161"/>
      <c r="W35" s="162"/>
      <c r="X35" s="162"/>
      <c r="Y35" s="160"/>
      <c r="Z35" s="160"/>
      <c r="AA35" s="160"/>
      <c r="AB35" s="160"/>
      <c r="AC35" s="160"/>
      <c r="AD35" s="160"/>
      <c r="AE35" s="160"/>
      <c r="AF35" s="196"/>
      <c r="AG35" s="196"/>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row>
    <row r="36" spans="1:67" ht="13.15" customHeight="1">
      <c r="A36" s="85"/>
      <c r="B36" s="83"/>
      <c r="C36" s="965" t="s">
        <v>252</v>
      </c>
      <c r="D36" s="966"/>
      <c r="E36" s="966"/>
      <c r="F36" s="966"/>
      <c r="G36" s="966"/>
      <c r="H36" s="966"/>
      <c r="I36" s="966"/>
      <c r="J36" s="966"/>
      <c r="K36" s="966"/>
      <c r="L36" s="966"/>
      <c r="M36" s="966"/>
      <c r="N36" s="967"/>
      <c r="O36" s="986" t="str">
        <f>IF(SUM(C15:D30)=0,"",(SUM(C15:D30)))</f>
        <v/>
      </c>
      <c r="P36" s="838"/>
      <c r="Q36" s="831" t="str">
        <f>IF(SUM(N15:N30)=0,"",SUM(N15:N30))</f>
        <v/>
      </c>
      <c r="R36" s="832"/>
      <c r="S36" s="832"/>
      <c r="T36" s="833"/>
      <c r="U36" s="837" t="str">
        <f>IF(SUM('Gebäude-3a'!C7:D52)=0,"",SUM('Gebäude-3a'!C7:D52))</f>
        <v/>
      </c>
      <c r="V36" s="838"/>
      <c r="W36" s="831" t="str">
        <f>IF(SUM('Gebäude-3a'!N7:O52)=0,"",SUM('Gebäude-3a'!N7:O52))</f>
        <v/>
      </c>
      <c r="X36" s="833"/>
      <c r="Y36" s="94"/>
      <c r="AA36" s="147" t="str">
        <f>IF(AND(O36="",U36=""),"",SUM(O36,U36))</f>
        <v/>
      </c>
      <c r="AB36" s="847" t="str">
        <f>IF(AND(Q36="",W36=""),"",SUM(Q36,W36))</f>
        <v/>
      </c>
      <c r="AC36" s="848"/>
      <c r="AD36" s="848"/>
      <c r="AE36" s="849"/>
      <c r="AF36" s="196"/>
      <c r="AG36" s="196"/>
      <c r="AO36" s="85"/>
      <c r="AP36" s="85" t="str">
        <f>IF(SUM(N15:O30)-SUM(AD15:AE30)=0,"",SUM(N15:O30)-SUM(AD15:AE30))</f>
        <v/>
      </c>
      <c r="AQ36" s="85"/>
      <c r="AR36" s="85"/>
      <c r="AS36" s="85"/>
      <c r="AT36" s="85"/>
      <c r="AU36" s="85">
        <f>IF(SUM(AA15:AB30)=0,0,SUM(AA15:AB30))</f>
        <v>0</v>
      </c>
      <c r="AV36" s="85" t="str">
        <f>IF(SUM(U15:U30)=0,"",SUM(U15:U30))</f>
        <v/>
      </c>
      <c r="AW36" s="85">
        <f>'Gebäude-3a'!BI65</f>
        <v>0</v>
      </c>
      <c r="AX36" s="85">
        <f>SUM(AX15:AX30)</f>
        <v>0</v>
      </c>
      <c r="AY36" s="85">
        <f>SUM(AY15:AY30)</f>
        <v>0</v>
      </c>
      <c r="AZ36" s="85">
        <f t="shared" ref="AZ36:BL36" si="36">IF(SUM(AZ15:AZ30)=0,0,SUM(AZ15:AZ30))</f>
        <v>0</v>
      </c>
      <c r="BA36" s="85">
        <f t="shared" si="36"/>
        <v>0</v>
      </c>
      <c r="BB36" s="85">
        <f>IF(SUM(BB15:BB30)=0,0,SUM(BB15:BB30))</f>
        <v>0</v>
      </c>
      <c r="BC36" s="85">
        <f>IF(SUM(BC15:BC30)=0,0,SUM(BC15:BC30))</f>
        <v>0</v>
      </c>
      <c r="BD36" s="85">
        <f t="shared" si="36"/>
        <v>0</v>
      </c>
      <c r="BE36" s="85">
        <f t="shared" si="36"/>
        <v>0</v>
      </c>
      <c r="BF36" s="85">
        <f t="shared" si="36"/>
        <v>0</v>
      </c>
      <c r="BG36" s="85">
        <f t="shared" si="36"/>
        <v>0</v>
      </c>
      <c r="BH36" s="85">
        <f t="shared" si="36"/>
        <v>0</v>
      </c>
      <c r="BI36" s="85">
        <f t="shared" si="36"/>
        <v>0</v>
      </c>
      <c r="BJ36" s="85">
        <f>IF(SUM(BJ15:BJ30)=0,0,SUM(BJ15:BJ30))</f>
        <v>0</v>
      </c>
      <c r="BK36" s="85">
        <f t="shared" si="36"/>
        <v>0</v>
      </c>
      <c r="BL36" s="85">
        <f t="shared" si="36"/>
        <v>0</v>
      </c>
    </row>
    <row r="37" spans="1:67" ht="4" customHeight="1">
      <c r="A37" s="85"/>
      <c r="B37" s="195"/>
      <c r="C37" s="99"/>
      <c r="D37" s="99"/>
      <c r="E37" s="99"/>
      <c r="F37" s="99"/>
      <c r="G37" s="99"/>
      <c r="H37" s="99"/>
      <c r="I37" s="99"/>
      <c r="J37" s="99"/>
      <c r="K37" s="99"/>
      <c r="L37" s="99"/>
      <c r="M37" s="99"/>
      <c r="N37" s="99"/>
      <c r="O37" s="99"/>
      <c r="P37" s="99"/>
      <c r="Q37" s="99"/>
      <c r="R37" s="99"/>
      <c r="S37" s="99"/>
      <c r="T37" s="99"/>
      <c r="U37" s="145"/>
      <c r="V37" s="145"/>
      <c r="W37" s="145"/>
      <c r="X37" s="145"/>
      <c r="Y37" s="99"/>
      <c r="AA37" s="99"/>
      <c r="AB37" s="99"/>
      <c r="AC37" s="169"/>
      <c r="AD37" s="99"/>
      <c r="AE37" s="99"/>
      <c r="AF37" s="196"/>
      <c r="AG37" s="196"/>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row>
    <row r="38" spans="1:67" ht="13.15" customHeight="1">
      <c r="A38" s="85"/>
      <c r="B38" s="82"/>
      <c r="C38" s="971" t="s">
        <v>66</v>
      </c>
      <c r="D38" s="972"/>
      <c r="E38" s="972"/>
      <c r="F38" s="972"/>
      <c r="G38" s="972"/>
      <c r="H38" s="972"/>
      <c r="I38" s="972"/>
      <c r="J38" s="972"/>
      <c r="K38" s="972"/>
      <c r="L38" s="972"/>
      <c r="M38" s="972"/>
      <c r="N38" s="973"/>
      <c r="O38" s="34"/>
      <c r="P38" s="34"/>
      <c r="Q38" s="34"/>
      <c r="R38" s="34"/>
      <c r="S38" s="34"/>
      <c r="T38" s="34"/>
      <c r="U38" s="34"/>
      <c r="V38" s="34"/>
      <c r="W38" s="34"/>
      <c r="X38" s="34"/>
      <c r="Y38" s="34"/>
      <c r="AA38" s="159"/>
      <c r="AB38" s="853"/>
      <c r="AC38" s="854"/>
      <c r="AD38" s="854"/>
      <c r="AE38" s="855"/>
      <c r="AF38" s="196"/>
      <c r="AG38" s="196"/>
      <c r="AO38" s="85"/>
      <c r="AP38" s="85" t="str">
        <f>'Gebäude-3a'!AR60</f>
        <v/>
      </c>
      <c r="AQ38" s="85"/>
      <c r="AR38" s="85"/>
      <c r="AS38" s="85"/>
      <c r="AT38" s="85"/>
      <c r="AU38" s="85">
        <f>'Gebäude-3a'!AW63</f>
        <v>0</v>
      </c>
      <c r="AV38" s="85">
        <f>'Gebäude-3a'!AS60</f>
        <v>0</v>
      </c>
      <c r="AW38" s="85"/>
      <c r="AX38" s="196">
        <f>'Gebäude-3a'!AZ60</f>
        <v>0</v>
      </c>
      <c r="AY38" s="85">
        <f>'Gebäude-3a'!BA60</f>
        <v>0</v>
      </c>
      <c r="AZ38" s="85">
        <f>'Gebäude-3a'!BC60</f>
        <v>0</v>
      </c>
      <c r="BA38" s="85">
        <f>'Gebäude-3a'!BD60</f>
        <v>0</v>
      </c>
      <c r="BB38" s="85">
        <f>'Gebäude-3a'!BB60</f>
        <v>0</v>
      </c>
      <c r="BC38" s="85">
        <f>'Gebäude-3a'!BE60</f>
        <v>0</v>
      </c>
      <c r="BD38" s="85">
        <f>'Gebäude-3a'!BF60</f>
        <v>0</v>
      </c>
      <c r="BE38" s="85">
        <f>'Gebäude-3a'!BG60</f>
        <v>0</v>
      </c>
      <c r="BF38" s="85">
        <f>'Gebäude-3a'!BH60</f>
        <v>0</v>
      </c>
      <c r="BG38" s="85">
        <f>'Gebäude-3a'!BI60</f>
        <v>0</v>
      </c>
      <c r="BH38" s="85">
        <f>'Gebäude-3a'!BJ60</f>
        <v>0</v>
      </c>
      <c r="BI38" s="85">
        <f>'Gebäude-3a'!BK60</f>
        <v>0</v>
      </c>
      <c r="BJ38" s="85">
        <f>'Gebäude-3a'!BL60</f>
        <v>0</v>
      </c>
      <c r="BK38" s="85">
        <f>'Gebäude-3a'!BM60</f>
        <v>0</v>
      </c>
      <c r="BL38" s="85">
        <f>'Gebäude-3a'!BN60</f>
        <v>0</v>
      </c>
    </row>
    <row r="39" spans="1:67" ht="4" customHeight="1" thickBot="1">
      <c r="A39" s="85"/>
      <c r="B39" s="82"/>
      <c r="C39" s="32"/>
      <c r="D39" s="32"/>
      <c r="E39" s="31"/>
      <c r="F39" s="31"/>
      <c r="G39" s="31"/>
      <c r="H39" s="31"/>
      <c r="I39" s="31"/>
      <c r="J39" s="31"/>
      <c r="K39" s="31"/>
      <c r="L39" s="31"/>
      <c r="M39" s="31"/>
      <c r="N39" s="33"/>
      <c r="O39" s="34"/>
      <c r="P39" s="34"/>
      <c r="Q39" s="34"/>
      <c r="R39" s="34"/>
      <c r="S39" s="34"/>
      <c r="T39" s="34"/>
      <c r="U39" s="34"/>
      <c r="V39" s="34"/>
      <c r="W39" s="34"/>
      <c r="X39" s="34"/>
      <c r="Y39" s="34"/>
      <c r="AA39" s="34"/>
      <c r="AB39" s="34"/>
      <c r="AC39" s="34"/>
      <c r="AD39" s="167"/>
      <c r="AE39" s="168"/>
      <c r="AF39" s="196"/>
      <c r="AG39" s="196"/>
      <c r="AO39" s="85"/>
      <c r="AP39" s="85"/>
      <c r="AQ39" s="85"/>
      <c r="AR39" s="85"/>
      <c r="AS39" s="85"/>
      <c r="AT39" s="85"/>
      <c r="AU39" s="85"/>
      <c r="AV39" s="85"/>
      <c r="AW39" s="85"/>
      <c r="AX39" s="196"/>
      <c r="AY39" s="85"/>
      <c r="AZ39" s="85"/>
      <c r="BA39" s="85"/>
      <c r="BB39" s="85"/>
      <c r="BC39" s="85"/>
      <c r="BD39" s="85"/>
      <c r="BE39" s="85"/>
      <c r="BF39" s="85"/>
      <c r="BG39" s="85"/>
      <c r="BH39" s="85"/>
      <c r="BI39" s="85"/>
      <c r="BJ39" s="85"/>
      <c r="BK39" s="85"/>
      <c r="BL39" s="85"/>
    </row>
    <row r="40" spans="1:67" ht="13.15" customHeight="1" thickBot="1">
      <c r="A40" s="85"/>
      <c r="B40" s="82"/>
      <c r="C40" s="965" t="s">
        <v>256</v>
      </c>
      <c r="D40" s="966"/>
      <c r="E40" s="966"/>
      <c r="F40" s="966"/>
      <c r="G40" s="966"/>
      <c r="H40" s="966"/>
      <c r="I40" s="966"/>
      <c r="J40" s="966"/>
      <c r="K40" s="966"/>
      <c r="L40" s="966"/>
      <c r="M40" s="966"/>
      <c r="N40" s="967"/>
      <c r="O40" s="34"/>
      <c r="P40" s="34"/>
      <c r="Q40" s="34"/>
      <c r="R40" s="34"/>
      <c r="S40" s="34"/>
      <c r="T40" s="34"/>
      <c r="U40" s="34"/>
      <c r="V40" s="34"/>
      <c r="W40" s="34"/>
      <c r="X40" s="34"/>
      <c r="Y40" s="34"/>
      <c r="AA40" s="159"/>
      <c r="AB40" s="853"/>
      <c r="AC40" s="854"/>
      <c r="AD40" s="854"/>
      <c r="AE40" s="855"/>
      <c r="AF40" s="196"/>
      <c r="AG40" s="196"/>
      <c r="AO40" s="99"/>
      <c r="AP40" s="603">
        <f>SUM(AU15:AU30)</f>
        <v>120</v>
      </c>
      <c r="AQ40" s="139"/>
      <c r="AR40" s="139"/>
      <c r="AS40" s="139"/>
      <c r="AT40" s="139"/>
      <c r="AU40" s="604" t="str">
        <f>IF(SUM(AV15:AV30)=0,"",SUM(AV15:AV30))</f>
        <v/>
      </c>
      <c r="AV40" s="605">
        <f>IF(SUM(AW15:AW30)=0,0,SUM(AW15:AW30))</f>
        <v>0</v>
      </c>
      <c r="AW40" s="606">
        <f>'Gebäude-3a'!BI68</f>
        <v>0</v>
      </c>
      <c r="AX40" s="196"/>
      <c r="AY40" s="99"/>
      <c r="AZ40" s="99"/>
      <c r="BA40" s="99"/>
      <c r="BB40" s="99"/>
      <c r="BC40" s="99"/>
      <c r="BD40" s="99"/>
      <c r="BE40" s="99"/>
      <c r="BF40" s="99"/>
      <c r="BG40" s="607"/>
      <c r="BH40" s="99"/>
      <c r="BI40" s="99"/>
      <c r="BJ40" s="99"/>
      <c r="BK40" s="99"/>
      <c r="BL40" s="99"/>
    </row>
    <row r="41" spans="1:67" ht="3.75" customHeight="1" thickBot="1">
      <c r="A41" s="85"/>
      <c r="B41" s="82"/>
      <c r="C41" s="32"/>
      <c r="D41" s="32"/>
      <c r="E41" s="974"/>
      <c r="F41" s="974"/>
      <c r="G41" s="974"/>
      <c r="H41" s="974"/>
      <c r="I41" s="974"/>
      <c r="J41" s="974"/>
      <c r="K41" s="974"/>
      <c r="L41" s="974"/>
      <c r="M41" s="974"/>
      <c r="N41" s="33"/>
      <c r="O41" s="34"/>
      <c r="P41" s="34"/>
      <c r="Q41" s="34"/>
      <c r="R41" s="34"/>
      <c r="S41" s="34"/>
      <c r="T41" s="34"/>
      <c r="U41" s="34"/>
      <c r="V41" s="34"/>
      <c r="W41" s="34"/>
      <c r="X41" s="34"/>
      <c r="Y41" s="34"/>
      <c r="AA41" s="34"/>
      <c r="AB41" s="34"/>
      <c r="AC41" s="34"/>
      <c r="AD41" s="167"/>
      <c r="AE41" s="168"/>
      <c r="AF41" s="196"/>
      <c r="AG41" s="196"/>
      <c r="AH41" s="196"/>
      <c r="AI41" s="196"/>
      <c r="AJ41" s="196"/>
      <c r="AK41" s="196"/>
      <c r="AL41" s="196"/>
      <c r="AM41" s="196"/>
      <c r="AN41" s="196"/>
      <c r="AO41" s="99"/>
      <c r="AP41" s="99"/>
      <c r="AQ41" s="99"/>
      <c r="AR41" s="139"/>
      <c r="AS41" s="139"/>
      <c r="AT41" s="99"/>
      <c r="AU41" s="99"/>
      <c r="AV41" s="99"/>
      <c r="AW41" s="99"/>
      <c r="AX41" s="196"/>
      <c r="AY41" s="99"/>
      <c r="AZ41" s="99"/>
      <c r="BA41" s="99"/>
      <c r="BB41" s="99"/>
      <c r="BC41" s="99"/>
      <c r="BD41" s="99"/>
      <c r="BE41" s="99"/>
      <c r="BF41" s="99"/>
      <c r="BG41" s="99"/>
      <c r="BH41" s="99"/>
      <c r="BI41" s="99"/>
      <c r="BJ41" s="99"/>
      <c r="BK41" s="99"/>
      <c r="BL41" s="99"/>
    </row>
    <row r="42" spans="1:67" ht="13.15" customHeight="1" thickBot="1">
      <c r="A42" s="85"/>
      <c r="B42" s="82"/>
      <c r="C42" s="965" t="s">
        <v>257</v>
      </c>
      <c r="D42" s="966"/>
      <c r="E42" s="966"/>
      <c r="F42" s="966"/>
      <c r="G42" s="966"/>
      <c r="H42" s="966"/>
      <c r="I42" s="966"/>
      <c r="J42" s="966"/>
      <c r="K42" s="966"/>
      <c r="L42" s="966"/>
      <c r="M42" s="966"/>
      <c r="N42" s="967"/>
      <c r="O42" s="34"/>
      <c r="P42" s="34"/>
      <c r="Q42" s="34"/>
      <c r="R42" s="34"/>
      <c r="S42" s="34"/>
      <c r="T42" s="34"/>
      <c r="U42" s="34"/>
      <c r="V42" s="34"/>
      <c r="W42" s="34"/>
      <c r="X42" s="34"/>
      <c r="AA42" s="159"/>
      <c r="AB42" s="853"/>
      <c r="AC42" s="854"/>
      <c r="AD42" s="854"/>
      <c r="AE42" s="855"/>
      <c r="AF42" s="196"/>
      <c r="AG42" s="196"/>
      <c r="AH42" s="196"/>
      <c r="AI42" s="196"/>
      <c r="AJ42" s="196"/>
      <c r="AK42" s="196"/>
      <c r="AL42" s="196"/>
      <c r="AM42" s="196"/>
      <c r="AN42" s="196"/>
      <c r="AO42" s="99"/>
      <c r="AP42" s="608">
        <f>'Gebäude-3a'!AW60</f>
        <v>0</v>
      </c>
      <c r="AQ42" s="139"/>
      <c r="AR42" s="139"/>
      <c r="AS42" s="139"/>
      <c r="AT42" s="139"/>
      <c r="AU42" s="609">
        <f>'Gebäude-3a'!AX60</f>
        <v>0</v>
      </c>
      <c r="AV42" s="610" t="str">
        <f>IF(SUM(AY15:AY30)=0,"",SUM(AY15:AY30))</f>
        <v/>
      </c>
      <c r="AW42" s="611">
        <f>'Gebäude-3a'!BI69</f>
        <v>0</v>
      </c>
      <c r="AX42" s="196"/>
      <c r="AY42" s="99"/>
      <c r="AZ42" s="99">
        <f>SUM(AZ36:AZ38)+SUM(BD36:BD38)+SUM(BG36:BG38)+SUM(BJ36:BJ38)</f>
        <v>0</v>
      </c>
      <c r="BA42" s="99"/>
      <c r="BB42" s="99">
        <f>BB36+BB38</f>
        <v>0</v>
      </c>
      <c r="BD42" s="99"/>
      <c r="BE42" s="99"/>
      <c r="BF42" s="99"/>
      <c r="BG42" s="146"/>
      <c r="BH42" s="99"/>
      <c r="BI42" s="99"/>
      <c r="BJ42" s="99"/>
      <c r="BK42" s="99"/>
      <c r="BL42" s="99"/>
    </row>
    <row r="43" spans="1:67" ht="3" customHeight="1" thickBot="1">
      <c r="A43" s="85"/>
      <c r="AF43" s="85"/>
      <c r="AG43" s="85"/>
    </row>
    <row r="44" spans="1:67" ht="13.15" customHeight="1" thickBot="1">
      <c r="A44" s="85"/>
      <c r="B44" s="82"/>
      <c r="C44" s="965" t="s">
        <v>646</v>
      </c>
      <c r="D44" s="966"/>
      <c r="E44" s="966"/>
      <c r="F44" s="966"/>
      <c r="G44" s="966"/>
      <c r="H44" s="966"/>
      <c r="I44" s="966"/>
      <c r="J44" s="966"/>
      <c r="K44" s="966"/>
      <c r="L44" s="966"/>
      <c r="M44" s="966"/>
      <c r="N44" s="967"/>
      <c r="O44" s="485"/>
      <c r="P44" s="34"/>
      <c r="Q44" s="34"/>
      <c r="R44" s="34"/>
      <c r="S44" s="34"/>
      <c r="T44" s="34"/>
      <c r="U44" s="34"/>
      <c r="V44" s="34"/>
      <c r="W44" s="34"/>
      <c r="X44" s="34"/>
      <c r="AA44" s="159"/>
      <c r="AB44" s="853"/>
      <c r="AC44" s="854"/>
      <c r="AD44" s="854"/>
      <c r="AE44" s="855"/>
      <c r="AF44" s="196"/>
      <c r="AG44" s="196"/>
      <c r="AH44" s="196"/>
      <c r="AI44" s="196"/>
      <c r="AJ44" s="196"/>
      <c r="AK44" s="196"/>
      <c r="AL44" s="196"/>
      <c r="AM44" s="196"/>
      <c r="AN44" s="196"/>
      <c r="AO44" s="99"/>
      <c r="AP44" s="608">
        <f>'Gebäude-3a'!AW61</f>
        <v>0</v>
      </c>
      <c r="AQ44" s="139"/>
      <c r="AR44" s="139"/>
      <c r="AS44" s="139"/>
      <c r="AT44" s="139"/>
      <c r="AU44" s="609">
        <f>'Gebäude-3a'!AX61</f>
        <v>0</v>
      </c>
      <c r="AV44" s="610" t="str">
        <f>IF(SUM(AY16:AY31)=0,"",SUM(AY16:AY31))</f>
        <v/>
      </c>
      <c r="AW44" s="611">
        <f>'Gebäude-3a'!BI70</f>
        <v>0</v>
      </c>
      <c r="AX44" s="196"/>
      <c r="AY44" s="99"/>
      <c r="AZ44" s="99">
        <f>SUM(AZ37:AZ39)+SUM(BD37:BD39)+SUM(BG37:BG39)+SUM(BJ37:BJ39)</f>
        <v>0</v>
      </c>
      <c r="BA44" s="99"/>
      <c r="BB44" s="99">
        <f>BB37+BB39</f>
        <v>0</v>
      </c>
      <c r="BD44" s="99"/>
      <c r="BE44" s="99"/>
      <c r="BF44" s="99"/>
      <c r="BG44" s="146"/>
      <c r="BH44" s="99"/>
      <c r="BI44" s="99"/>
      <c r="BJ44" s="99"/>
      <c r="BK44" s="99"/>
      <c r="BL44" s="99"/>
    </row>
    <row r="45" spans="1:67" ht="3.75" customHeight="1" thickBot="1">
      <c r="A45" s="85"/>
      <c r="B45" s="82"/>
      <c r="C45" s="34"/>
      <c r="D45" s="34"/>
      <c r="E45" s="34"/>
      <c r="F45" s="34"/>
      <c r="G45" s="34"/>
      <c r="H45" s="34"/>
      <c r="I45" s="34"/>
      <c r="J45" s="34"/>
      <c r="K45" s="34"/>
      <c r="L45" s="34"/>
      <c r="M45" s="34"/>
      <c r="N45" s="34"/>
      <c r="O45" s="34"/>
      <c r="P45" s="34"/>
      <c r="Q45" s="34"/>
      <c r="R45" s="34"/>
      <c r="S45" s="34"/>
      <c r="T45" s="34"/>
      <c r="U45" s="142"/>
      <c r="V45" s="142"/>
      <c r="W45" s="142"/>
      <c r="X45" s="142"/>
      <c r="Y45" s="34"/>
      <c r="AA45" s="34"/>
      <c r="AB45" s="34"/>
      <c r="AC45" s="34"/>
      <c r="AD45" s="167"/>
      <c r="AE45" s="168"/>
      <c r="AF45" s="196"/>
      <c r="AG45" s="196"/>
      <c r="AH45" s="196"/>
      <c r="AI45" s="196"/>
      <c r="AJ45" s="196"/>
      <c r="AK45" s="196"/>
      <c r="AL45" s="196"/>
      <c r="AM45" s="196"/>
      <c r="AN45" s="196"/>
      <c r="AO45" s="99"/>
      <c r="AP45" s="130"/>
      <c r="AQ45" s="139"/>
      <c r="AR45" s="139"/>
      <c r="AS45" s="139"/>
      <c r="AT45" s="139"/>
      <c r="AU45" s="130"/>
      <c r="AV45" s="98"/>
      <c r="AW45" s="99"/>
      <c r="AX45" s="196"/>
      <c r="AY45" s="99"/>
      <c r="AZ45" s="99"/>
      <c r="BA45" s="99"/>
      <c r="BB45" s="99"/>
      <c r="BC45" s="99"/>
      <c r="BD45" s="99"/>
      <c r="BE45" s="99"/>
      <c r="BF45" s="99"/>
      <c r="BG45" s="99"/>
      <c r="BH45" s="99"/>
      <c r="BI45" s="99"/>
      <c r="BJ45" s="99"/>
      <c r="BK45" s="99"/>
      <c r="BL45" s="99"/>
    </row>
    <row r="46" spans="1:67" ht="13.15" customHeight="1" thickBot="1">
      <c r="A46" s="85"/>
      <c r="B46" s="82"/>
      <c r="C46" s="978" t="s">
        <v>97</v>
      </c>
      <c r="D46" s="979"/>
      <c r="E46" s="979"/>
      <c r="F46" s="979"/>
      <c r="G46" s="979"/>
      <c r="H46" s="979"/>
      <c r="I46" s="979"/>
      <c r="J46" s="979"/>
      <c r="K46" s="979"/>
      <c r="L46" s="979"/>
      <c r="M46" s="979"/>
      <c r="N46" s="980"/>
      <c r="O46" s="862" t="str">
        <f>IF(AV36=0,"",AV36)</f>
        <v/>
      </c>
      <c r="P46" s="863"/>
      <c r="Q46" s="961" t="str">
        <f>IF(AP36=0,"",AP36)</f>
        <v/>
      </c>
      <c r="R46" s="962"/>
      <c r="S46" s="962"/>
      <c r="T46" s="963"/>
      <c r="U46" s="837" t="str">
        <f>IF(AV38=0,"",AV38)</f>
        <v/>
      </c>
      <c r="V46" s="838"/>
      <c r="W46" s="831" t="str">
        <f>IF(AP38=0,"",AP38)</f>
        <v/>
      </c>
      <c r="X46" s="833"/>
      <c r="Y46" s="63"/>
      <c r="AA46" s="133" t="str">
        <f>IF(AND(O46="",U46=""),"",SUM(O46,U46))</f>
        <v/>
      </c>
      <c r="AB46" s="864" t="str">
        <f>IF(AND(Q46="",W46=""),"",SUM(Q46,W46))</f>
        <v/>
      </c>
      <c r="AC46" s="865"/>
      <c r="AD46" s="865"/>
      <c r="AE46" s="866"/>
      <c r="AF46" s="196"/>
      <c r="AG46" s="196"/>
      <c r="AH46" s="196"/>
      <c r="AI46" s="94"/>
      <c r="AJ46" s="94"/>
      <c r="AK46" s="94"/>
      <c r="AL46" s="94"/>
      <c r="AM46" s="94"/>
      <c r="AN46" s="94"/>
      <c r="AU46" s="612">
        <f>IF(SUM(AD15:AE30)=0,0,SUM(AD15:AE30))</f>
        <v>0</v>
      </c>
      <c r="AV46" s="610">
        <f>IF(SUM(AC15:AC30)=0,0,SUM(AC15:AC30))</f>
        <v>0</v>
      </c>
      <c r="AW46" s="613">
        <f>'Gebäude-3a'!AX63</f>
        <v>0</v>
      </c>
      <c r="AX46" s="196"/>
      <c r="AY46" s="196"/>
      <c r="AZ46" s="196"/>
      <c r="BA46" s="196"/>
      <c r="BB46" s="196"/>
      <c r="BC46" s="196"/>
      <c r="BD46" s="196"/>
      <c r="BE46" s="196"/>
      <c r="BF46" s="196"/>
      <c r="BG46" s="196"/>
      <c r="BH46" s="196"/>
      <c r="BI46" s="196"/>
      <c r="BJ46" s="196"/>
      <c r="BK46" s="196"/>
      <c r="BL46" s="196"/>
      <c r="BM46" s="196"/>
      <c r="BN46" s="196"/>
      <c r="BO46" s="196"/>
    </row>
    <row r="47" spans="1:67" ht="3.75" customHeight="1">
      <c r="A47" s="85"/>
      <c r="B47" s="82"/>
      <c r="C47" s="34"/>
      <c r="D47" s="34"/>
      <c r="E47" s="34"/>
      <c r="F47" s="34"/>
      <c r="G47" s="34"/>
      <c r="H47" s="34"/>
      <c r="I47" s="34"/>
      <c r="J47" s="34"/>
      <c r="K47" s="34"/>
      <c r="L47" s="34"/>
      <c r="M47" s="34"/>
      <c r="N47" s="34"/>
      <c r="O47" s="34"/>
      <c r="P47" s="34"/>
      <c r="Q47" s="34"/>
      <c r="R47" s="34"/>
      <c r="S47" s="34"/>
      <c r="T47" s="34"/>
      <c r="U47" s="34"/>
      <c r="V47" s="34"/>
      <c r="W47" s="34"/>
      <c r="X47" s="34"/>
      <c r="Y47" s="34"/>
      <c r="AA47" s="34"/>
      <c r="AB47" s="34"/>
      <c r="AC47" s="34"/>
      <c r="AD47" s="167"/>
      <c r="AE47" s="168"/>
      <c r="AF47" s="196"/>
      <c r="AG47" s="196"/>
      <c r="AH47" s="196"/>
      <c r="AI47" s="94"/>
      <c r="AJ47" s="94"/>
      <c r="AK47" s="94"/>
      <c r="AL47" s="94"/>
      <c r="AM47" s="94"/>
      <c r="AN47" s="94"/>
      <c r="AU47" s="614"/>
      <c r="AV47" s="99"/>
      <c r="AW47" s="99"/>
      <c r="AX47" s="196"/>
      <c r="AY47" s="196"/>
      <c r="AZ47" s="196"/>
      <c r="BA47" s="196"/>
      <c r="BB47" s="196"/>
      <c r="BC47" s="196"/>
      <c r="BD47" s="196"/>
      <c r="BE47" s="196"/>
      <c r="BF47" s="196"/>
      <c r="BG47" s="196"/>
      <c r="BH47" s="196"/>
      <c r="BI47" s="196"/>
      <c r="BJ47" s="196"/>
      <c r="BK47" s="196"/>
      <c r="BL47" s="196"/>
      <c r="BM47" s="196"/>
      <c r="BN47" s="196"/>
      <c r="BO47" s="196"/>
    </row>
    <row r="48" spans="1:67" ht="13.5" customHeight="1" thickBot="1">
      <c r="A48" s="85"/>
      <c r="B48" s="82"/>
      <c r="C48" s="975" t="s">
        <v>68</v>
      </c>
      <c r="D48" s="976"/>
      <c r="E48" s="976"/>
      <c r="F48" s="976"/>
      <c r="G48" s="976"/>
      <c r="H48" s="976"/>
      <c r="I48" s="976"/>
      <c r="J48" s="976"/>
      <c r="K48" s="976"/>
      <c r="L48" s="976"/>
      <c r="M48" s="976"/>
      <c r="N48" s="977"/>
      <c r="O48" s="862" t="str">
        <f>IF(AV36=0,"",AV36)</f>
        <v/>
      </c>
      <c r="P48" s="863"/>
      <c r="Q48" s="961" t="str">
        <f>IF(AU36=0,"",AU36)</f>
        <v/>
      </c>
      <c r="R48" s="962"/>
      <c r="S48" s="962"/>
      <c r="T48" s="963"/>
      <c r="U48" s="837" t="str">
        <f>IF(AV38=0,"",AV38)</f>
        <v/>
      </c>
      <c r="V48" s="838"/>
      <c r="W48" s="831" t="str">
        <f>IF(AU38=0,"",AU38)</f>
        <v/>
      </c>
      <c r="X48" s="833"/>
      <c r="Y48" s="63"/>
      <c r="AA48" s="133" t="str">
        <f>IF(AND(O48="",U48=""),"",SUM(O48,U48))</f>
        <v/>
      </c>
      <c r="AB48" s="864" t="str">
        <f>IF(AND(Q48="",W48=""),"",SUM(Q48,W48))</f>
        <v/>
      </c>
      <c r="AC48" s="865"/>
      <c r="AD48" s="865"/>
      <c r="AE48" s="866"/>
      <c r="AF48" s="196"/>
      <c r="AG48" s="196"/>
      <c r="AH48" s="196"/>
      <c r="AI48" s="94"/>
      <c r="AJ48" s="94"/>
      <c r="AK48" s="94"/>
      <c r="AL48" s="94"/>
      <c r="AM48" s="94"/>
      <c r="AN48" s="94"/>
      <c r="AU48" s="615" t="str">
        <f>'Gebäude-3a'!AW65</f>
        <v/>
      </c>
      <c r="AV48" s="99"/>
      <c r="AW48" s="99"/>
      <c r="AX48" s="196"/>
      <c r="AY48" s="196"/>
      <c r="AZ48" s="196"/>
      <c r="BA48" s="196"/>
      <c r="BB48" s="196"/>
      <c r="BC48" s="196"/>
      <c r="BD48" s="196"/>
      <c r="BE48" s="196"/>
      <c r="BF48" s="196"/>
      <c r="BG48" s="196"/>
      <c r="BH48" s="196"/>
      <c r="BI48" s="196"/>
      <c r="BJ48" s="196"/>
      <c r="BK48" s="196"/>
      <c r="BL48" s="196"/>
      <c r="BM48" s="196"/>
      <c r="BN48" s="196"/>
      <c r="BO48" s="196"/>
    </row>
    <row r="49" spans="1:67" ht="5.15" customHeight="1">
      <c r="A49" s="85"/>
      <c r="B49" s="82"/>
      <c r="C49" s="34"/>
      <c r="D49" s="34"/>
      <c r="E49" s="34"/>
      <c r="F49" s="34"/>
      <c r="G49" s="34"/>
      <c r="H49" s="34"/>
      <c r="I49" s="34"/>
      <c r="J49" s="34"/>
      <c r="K49" s="34"/>
      <c r="L49" s="34"/>
      <c r="M49" s="34"/>
      <c r="N49" s="34"/>
      <c r="O49" s="34"/>
      <c r="P49" s="34"/>
      <c r="Q49" s="34"/>
      <c r="R49" s="34"/>
      <c r="S49" s="34"/>
      <c r="T49" s="34"/>
      <c r="U49" s="34"/>
      <c r="V49" s="34"/>
      <c r="W49" s="34"/>
      <c r="X49" s="34"/>
      <c r="Y49" s="34"/>
      <c r="AA49" s="34"/>
      <c r="AB49" s="34"/>
      <c r="AC49" s="34"/>
      <c r="AD49" s="167"/>
      <c r="AE49" s="168"/>
      <c r="AF49" s="196"/>
      <c r="AG49" s="196"/>
      <c r="AH49" s="196"/>
      <c r="AI49" s="94"/>
      <c r="AJ49" s="94"/>
      <c r="AK49" s="94"/>
      <c r="AL49" s="94"/>
      <c r="AM49" s="94"/>
      <c r="AN49" s="94"/>
      <c r="AU49" s="99"/>
      <c r="AV49" s="99"/>
      <c r="AW49" s="99"/>
      <c r="AX49" s="99"/>
      <c r="AY49" s="196"/>
      <c r="AZ49" s="196"/>
      <c r="BA49" s="196"/>
      <c r="BB49" s="196"/>
      <c r="BC49" s="196"/>
      <c r="BD49" s="196"/>
      <c r="BE49" s="196"/>
      <c r="BF49" s="196"/>
      <c r="BG49" s="196"/>
      <c r="BH49" s="196"/>
      <c r="BI49" s="196"/>
      <c r="BJ49" s="196"/>
      <c r="BK49" s="196"/>
      <c r="BL49" s="196"/>
      <c r="BM49" s="196"/>
      <c r="BN49" s="196"/>
      <c r="BO49" s="196"/>
    </row>
    <row r="50" spans="1:67" ht="13.4" customHeight="1">
      <c r="A50" s="85"/>
      <c r="B50" s="82"/>
      <c r="C50" s="965" t="s">
        <v>231</v>
      </c>
      <c r="D50" s="966"/>
      <c r="E50" s="966"/>
      <c r="F50" s="966"/>
      <c r="G50" s="966"/>
      <c r="H50" s="966"/>
      <c r="I50" s="966"/>
      <c r="J50" s="966"/>
      <c r="K50" s="966"/>
      <c r="L50" s="966"/>
      <c r="M50" s="966"/>
      <c r="N50" s="967"/>
      <c r="O50" s="983" t="str">
        <f>IF(AV40=0,"",AV40)</f>
        <v/>
      </c>
      <c r="P50" s="984"/>
      <c r="Q50" s="834" t="str">
        <f>IF(AU40=0,"",AU40)</f>
        <v/>
      </c>
      <c r="R50" s="835"/>
      <c r="S50" s="835"/>
      <c r="T50" s="836"/>
      <c r="U50" s="856" t="str">
        <f>IF(AW40=0,"",AW40)</f>
        <v/>
      </c>
      <c r="V50" s="857"/>
      <c r="W50" s="858" t="str">
        <f>IF(AU42=0,"",AU42)</f>
        <v/>
      </c>
      <c r="X50" s="859"/>
      <c r="Y50" s="198"/>
      <c r="AA50" s="158" t="str">
        <f>IF(AND(O50="",U50=""),"",SUM(O50,U50))</f>
        <v/>
      </c>
      <c r="AB50" s="850" t="str">
        <f>IF(AND(Q50="",W50=""),"",SUM(Q50,W50))</f>
        <v/>
      </c>
      <c r="AC50" s="851"/>
      <c r="AD50" s="851"/>
      <c r="AE50" s="852"/>
      <c r="AF50" s="196"/>
      <c r="AG50" s="196"/>
      <c r="AH50" s="596"/>
      <c r="AI50" s="94"/>
      <c r="AJ50" s="94"/>
      <c r="AK50" s="94"/>
      <c r="AL50" s="94"/>
      <c r="AM50" s="94"/>
      <c r="AN50" s="94"/>
      <c r="AU50" s="196"/>
      <c r="AV50" s="196"/>
      <c r="AW50" s="196"/>
      <c r="AX50" s="196"/>
      <c r="AY50" s="196"/>
      <c r="AZ50" s="196"/>
      <c r="BA50" s="196"/>
      <c r="BB50" s="196"/>
      <c r="BC50" s="196"/>
      <c r="BD50" s="196"/>
      <c r="BE50" s="196"/>
      <c r="BF50" s="196"/>
      <c r="BG50" s="196"/>
      <c r="BH50" s="196"/>
      <c r="BI50" s="196"/>
      <c r="BJ50" s="196"/>
      <c r="BK50" s="196"/>
      <c r="BL50" s="196"/>
      <c r="BM50" s="196"/>
      <c r="BN50" s="196"/>
      <c r="BO50" s="196"/>
    </row>
    <row r="51" spans="1:67" ht="5.5" customHeight="1">
      <c r="A51" s="85"/>
      <c r="B51" s="82"/>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196"/>
      <c r="AG51" s="196"/>
      <c r="AH51" s="596"/>
      <c r="AI51" s="94"/>
      <c r="AJ51" s="94"/>
      <c r="AK51" s="94"/>
      <c r="AL51" s="94"/>
      <c r="AM51" s="94"/>
      <c r="AN51" s="94"/>
      <c r="AU51" s="196"/>
      <c r="AV51" s="196"/>
      <c r="AW51" s="196"/>
      <c r="AX51" s="196"/>
      <c r="AY51" s="196"/>
      <c r="AZ51" s="196"/>
      <c r="BA51" s="196"/>
      <c r="BB51" s="196"/>
      <c r="BC51" s="196"/>
      <c r="BD51" s="196"/>
      <c r="BE51" s="196"/>
      <c r="BF51" s="196"/>
      <c r="BG51" s="196"/>
      <c r="BH51" s="196"/>
      <c r="BI51" s="196"/>
      <c r="BJ51" s="196"/>
      <c r="BK51" s="196"/>
      <c r="BL51" s="196"/>
      <c r="BM51" s="196"/>
      <c r="BN51" s="196"/>
      <c r="BO51" s="196"/>
    </row>
    <row r="52" spans="1:67" ht="13.15" customHeight="1">
      <c r="A52" s="94"/>
      <c r="B52" s="82"/>
      <c r="C52" s="968" t="s">
        <v>206</v>
      </c>
      <c r="D52" s="969"/>
      <c r="E52" s="969"/>
      <c r="F52" s="969"/>
      <c r="G52" s="969"/>
      <c r="H52" s="969"/>
      <c r="I52" s="969"/>
      <c r="J52" s="969"/>
      <c r="K52" s="969"/>
      <c r="L52" s="969"/>
      <c r="M52" s="969"/>
      <c r="N52" s="970"/>
      <c r="O52" s="981" t="str">
        <f>IF(BJ36=0,"",BJ36)</f>
        <v/>
      </c>
      <c r="P52" s="982"/>
      <c r="Q52" s="961" t="str">
        <f>IF(BK36=0,"",BK36)</f>
        <v/>
      </c>
      <c r="R52" s="962"/>
      <c r="S52" s="962"/>
      <c r="T52" s="963"/>
      <c r="U52" s="837" t="str">
        <f>IF(BJ38=0,"",BJ38)</f>
        <v/>
      </c>
      <c r="V52" s="838"/>
      <c r="W52" s="831" t="str">
        <f>IF(BK38=0,"",BK38)</f>
        <v/>
      </c>
      <c r="X52" s="833"/>
      <c r="Y52" s="63"/>
      <c r="AA52" s="147" t="str">
        <f>IF(AND(O52="",U52=""),"",SUM(O52,U52))</f>
        <v/>
      </c>
      <c r="AB52" s="847" t="str">
        <f>IF(AND(Q52="",W52=""),"",SUM(Q52,W52))</f>
        <v/>
      </c>
      <c r="AC52" s="848"/>
      <c r="AD52" s="848"/>
      <c r="AE52" s="849"/>
      <c r="AF52" s="196"/>
      <c r="AG52" s="196"/>
      <c r="AI52" s="94"/>
      <c r="AJ52" s="94"/>
      <c r="AK52" s="830"/>
      <c r="AL52" s="830"/>
      <c r="AM52" s="94"/>
      <c r="AN52" s="94"/>
      <c r="AO52" s="94" t="s">
        <v>359</v>
      </c>
      <c r="AU52" s="196"/>
      <c r="AV52" s="196"/>
      <c r="AW52" s="94">
        <f>IF(AB60="",0,AB60/AB36*100)</f>
        <v>0</v>
      </c>
      <c r="AX52" s="196"/>
      <c r="AY52" s="196"/>
      <c r="AZ52" s="196"/>
      <c r="BA52" s="196"/>
      <c r="BB52" s="196"/>
      <c r="BC52" s="196"/>
      <c r="BD52" s="196"/>
      <c r="BE52" s="196"/>
      <c r="BF52" s="196"/>
      <c r="BG52" s="196"/>
      <c r="BH52" s="196"/>
      <c r="BI52" s="196"/>
      <c r="BJ52" s="196"/>
      <c r="BK52" s="196"/>
      <c r="BL52" s="196"/>
      <c r="BM52" s="196"/>
      <c r="BN52" s="196"/>
      <c r="BO52" s="196"/>
    </row>
    <row r="53" spans="1:67" ht="3" customHeight="1">
      <c r="A53" s="94"/>
      <c r="B53" s="82"/>
      <c r="C53" s="32"/>
      <c r="D53" s="32"/>
      <c r="E53" s="117"/>
      <c r="F53" s="31"/>
      <c r="G53" s="31"/>
      <c r="H53" s="31"/>
      <c r="I53" s="31"/>
      <c r="J53" s="31"/>
      <c r="K53" s="31"/>
      <c r="L53" s="31"/>
      <c r="M53" s="31"/>
      <c r="N53" s="33"/>
      <c r="O53" s="404"/>
      <c r="P53" s="116"/>
      <c r="Q53" s="28"/>
      <c r="R53" s="28"/>
      <c r="S53" s="28"/>
      <c r="T53" s="28"/>
      <c r="U53" s="168"/>
      <c r="V53" s="168"/>
      <c r="W53" s="168"/>
      <c r="X53" s="168"/>
      <c r="Y53" s="28"/>
      <c r="AA53" s="168"/>
      <c r="AB53" s="99"/>
      <c r="AC53" s="168"/>
      <c r="AD53" s="168"/>
      <c r="AE53" s="168"/>
      <c r="AF53" s="196"/>
      <c r="AG53" s="196"/>
      <c r="AI53" s="94"/>
      <c r="AJ53" s="94"/>
      <c r="AK53" s="94"/>
      <c r="AL53" s="94"/>
      <c r="AM53" s="94"/>
      <c r="AN53" s="94"/>
      <c r="AU53" s="196"/>
      <c r="AV53" s="196"/>
      <c r="AW53" s="196"/>
      <c r="AX53" s="196"/>
      <c r="AY53" s="196"/>
      <c r="AZ53" s="196"/>
      <c r="BA53" s="196"/>
      <c r="BB53" s="196"/>
      <c r="BC53" s="196"/>
      <c r="BD53" s="196"/>
      <c r="BE53" s="196"/>
      <c r="BF53" s="196"/>
      <c r="BG53" s="196"/>
      <c r="BH53" s="196"/>
      <c r="BI53" s="196"/>
      <c r="BJ53" s="196"/>
      <c r="BK53" s="196"/>
      <c r="BL53" s="196"/>
      <c r="BM53" s="196"/>
      <c r="BN53" s="196"/>
      <c r="BO53" s="196"/>
    </row>
    <row r="54" spans="1:67" ht="12" customHeight="1">
      <c r="A54" s="803">
        <f ca="1">TODAY()</f>
        <v>46316</v>
      </c>
      <c r="B54" s="82"/>
      <c r="C54" s="968" t="s">
        <v>207</v>
      </c>
      <c r="D54" s="969"/>
      <c r="E54" s="969"/>
      <c r="F54" s="969"/>
      <c r="G54" s="969"/>
      <c r="H54" s="969"/>
      <c r="I54" s="969"/>
      <c r="J54" s="969"/>
      <c r="K54" s="969"/>
      <c r="L54" s="969"/>
      <c r="M54" s="969"/>
      <c r="N54" s="970"/>
      <c r="O54" s="862" t="str">
        <f>IF(AZ36=0,"",AZ36)</f>
        <v/>
      </c>
      <c r="P54" s="863"/>
      <c r="Q54" s="961" t="str">
        <f>IF(BA36=0,"",BA36)</f>
        <v/>
      </c>
      <c r="R54" s="962"/>
      <c r="S54" s="962"/>
      <c r="T54" s="963"/>
      <c r="U54" s="837" t="str">
        <f>IF(AZ38=0,"",AZ38)</f>
        <v/>
      </c>
      <c r="V54" s="838"/>
      <c r="W54" s="831" t="str">
        <f>IF(BA38=0,"",BA38)</f>
        <v/>
      </c>
      <c r="X54" s="833"/>
      <c r="Y54" s="63"/>
      <c r="AA54" s="147" t="str">
        <f>IF(AND(O54="",U54=""),"",SUM(O54,U54))</f>
        <v/>
      </c>
      <c r="AB54" s="847" t="str">
        <f>IF(AND(Q54="",W54=""),"",SUM(Q54,W54))</f>
        <v/>
      </c>
      <c r="AC54" s="848"/>
      <c r="AD54" s="848"/>
      <c r="AE54" s="849"/>
      <c r="AF54" s="196"/>
      <c r="AG54" s="196"/>
      <c r="AI54" s="94"/>
      <c r="AJ54" s="94"/>
      <c r="AK54" s="94"/>
      <c r="AL54" s="94"/>
      <c r="AM54" s="94"/>
      <c r="AN54" s="94"/>
      <c r="AU54" s="196"/>
      <c r="AV54" s="196"/>
      <c r="AW54" s="196"/>
      <c r="AX54" s="196"/>
      <c r="AY54" s="196"/>
      <c r="AZ54" s="196"/>
      <c r="BA54" s="196"/>
      <c r="BB54" s="196"/>
      <c r="BC54" s="196"/>
      <c r="BD54" s="196"/>
      <c r="BE54" s="196"/>
      <c r="BF54" s="196"/>
      <c r="BG54" s="196"/>
      <c r="BH54" s="196"/>
      <c r="BI54" s="196"/>
      <c r="BJ54" s="196"/>
      <c r="BK54" s="196"/>
      <c r="BL54" s="196"/>
      <c r="BM54" s="196"/>
      <c r="BN54" s="196"/>
      <c r="BO54" s="196"/>
    </row>
    <row r="55" spans="1:67" ht="3" customHeight="1">
      <c r="A55" s="803"/>
      <c r="B55" s="82"/>
      <c r="C55" s="140"/>
      <c r="D55" s="140"/>
      <c r="E55" s="141"/>
      <c r="F55" s="141"/>
      <c r="G55" s="141"/>
      <c r="H55" s="141"/>
      <c r="I55" s="141"/>
      <c r="J55" s="141"/>
      <c r="K55" s="141"/>
      <c r="L55" s="141"/>
      <c r="M55" s="141"/>
      <c r="N55" s="141"/>
      <c r="O55" s="405"/>
      <c r="P55" s="405"/>
      <c r="Q55" s="141"/>
      <c r="R55" s="28"/>
      <c r="S55" s="28"/>
      <c r="T55" s="144"/>
      <c r="U55" s="163"/>
      <c r="V55" s="94"/>
      <c r="W55" s="94"/>
      <c r="X55" s="164"/>
      <c r="Y55" s="63"/>
      <c r="AA55" s="94"/>
      <c r="AB55" s="94"/>
      <c r="AC55" s="83"/>
      <c r="AD55" s="99"/>
      <c r="AE55" s="99"/>
      <c r="AF55" s="196"/>
      <c r="AG55" s="196"/>
      <c r="AI55" s="94"/>
      <c r="AJ55" s="94"/>
      <c r="AK55" s="94"/>
      <c r="AL55" s="94"/>
      <c r="AM55" s="94"/>
      <c r="AN55" s="94"/>
      <c r="AU55" s="196"/>
      <c r="AV55" s="196"/>
      <c r="AW55" s="196"/>
      <c r="AX55" s="196"/>
      <c r="AY55" s="196"/>
      <c r="AZ55" s="196"/>
      <c r="BA55" s="196"/>
      <c r="BB55" s="196"/>
      <c r="BC55" s="196"/>
      <c r="BD55" s="196"/>
      <c r="BE55" s="196"/>
      <c r="BF55" s="196"/>
      <c r="BG55" s="196"/>
      <c r="BH55" s="196"/>
      <c r="BI55" s="196"/>
      <c r="BJ55" s="196"/>
      <c r="BK55" s="196"/>
      <c r="BL55" s="196"/>
      <c r="BM55" s="196"/>
      <c r="BN55" s="196"/>
      <c r="BO55" s="196"/>
    </row>
    <row r="56" spans="1:67" ht="13.4" customHeight="1">
      <c r="A56" s="803"/>
      <c r="B56" s="82"/>
      <c r="C56" s="965" t="s">
        <v>205</v>
      </c>
      <c r="D56" s="966"/>
      <c r="E56" s="966"/>
      <c r="F56" s="966"/>
      <c r="G56" s="966"/>
      <c r="H56" s="966"/>
      <c r="I56" s="966"/>
      <c r="J56" s="966"/>
      <c r="K56" s="966"/>
      <c r="L56" s="966"/>
      <c r="M56" s="966"/>
      <c r="N56" s="967"/>
      <c r="O56" s="862" t="str">
        <f>IF(BG36=0,"",BG36)</f>
        <v/>
      </c>
      <c r="P56" s="863"/>
      <c r="Q56" s="961" t="str">
        <f>IF(BH36=0,"",BH36)</f>
        <v/>
      </c>
      <c r="R56" s="962"/>
      <c r="S56" s="962"/>
      <c r="T56" s="963"/>
      <c r="U56" s="837" t="str">
        <f>IF(BG38=0,"",BG38)</f>
        <v/>
      </c>
      <c r="V56" s="838"/>
      <c r="W56" s="831" t="str">
        <f>IF(BH38=0,"",BH38)</f>
        <v/>
      </c>
      <c r="X56" s="833"/>
      <c r="Y56" s="63"/>
      <c r="AA56" s="147" t="str">
        <f>IF(AND(O56="",U56=""),"",SUM(O56,U56))</f>
        <v/>
      </c>
      <c r="AB56" s="847" t="str">
        <f>IF(AND(Q56="",W56=""),"",SUM(Q56,W56))</f>
        <v/>
      </c>
      <c r="AC56" s="848"/>
      <c r="AD56" s="848"/>
      <c r="AE56" s="849"/>
      <c r="AF56" s="196"/>
      <c r="AG56" s="196"/>
      <c r="AI56" s="94"/>
      <c r="AJ56" s="94"/>
      <c r="AK56" s="94"/>
      <c r="AL56" s="94"/>
      <c r="AM56" s="94"/>
      <c r="AN56" s="94"/>
      <c r="AO56" s="94" t="s">
        <v>365</v>
      </c>
      <c r="AU56" s="196"/>
      <c r="AV56" s="616" t="str">
        <f>AB36</f>
        <v/>
      </c>
      <c r="AW56" s="616"/>
      <c r="AX56" s="196"/>
      <c r="AY56" s="196"/>
      <c r="AZ56" s="196"/>
      <c r="BA56" s="196"/>
      <c r="BB56" s="196"/>
      <c r="BC56" s="196"/>
      <c r="BD56" s="196"/>
      <c r="BE56" s="196"/>
      <c r="BF56" s="196"/>
      <c r="BG56" s="196"/>
      <c r="BH56" s="196"/>
      <c r="BI56" s="196"/>
      <c r="BJ56" s="196"/>
      <c r="BK56" s="196"/>
      <c r="BL56" s="196"/>
      <c r="BM56" s="196"/>
      <c r="BN56" s="196"/>
      <c r="BO56" s="196"/>
    </row>
    <row r="57" spans="1:67" ht="4.5" customHeight="1">
      <c r="A57" s="803"/>
      <c r="B57" s="82"/>
      <c r="C57" s="34"/>
      <c r="D57" s="34"/>
      <c r="E57" s="34"/>
      <c r="F57" s="34"/>
      <c r="G57" s="34"/>
      <c r="H57" s="34"/>
      <c r="I57" s="34"/>
      <c r="J57" s="34"/>
      <c r="K57" s="34"/>
      <c r="L57" s="34"/>
      <c r="M57" s="34"/>
      <c r="N57" s="34"/>
      <c r="O57" s="406"/>
      <c r="P57" s="406"/>
      <c r="Q57" s="34"/>
      <c r="R57" s="121"/>
      <c r="S57" s="121"/>
      <c r="T57" s="144"/>
      <c r="U57" s="163"/>
      <c r="V57" s="94"/>
      <c r="W57" s="94"/>
      <c r="X57" s="164"/>
      <c r="Y57" s="63"/>
      <c r="AA57" s="94"/>
      <c r="AB57" s="94"/>
      <c r="AC57" s="99"/>
      <c r="AD57" s="99"/>
      <c r="AE57" s="99"/>
      <c r="AF57" s="196"/>
      <c r="AG57" s="196"/>
      <c r="AI57" s="94"/>
      <c r="AJ57" s="94"/>
      <c r="AK57" s="94"/>
      <c r="AL57" s="94"/>
      <c r="AM57" s="94"/>
      <c r="AN57" s="94"/>
      <c r="AU57" s="196"/>
      <c r="AV57" s="196"/>
      <c r="AW57" s="196"/>
      <c r="AX57" s="196"/>
      <c r="AY57" s="196"/>
      <c r="AZ57" s="196"/>
      <c r="BA57" s="196"/>
      <c r="BB57" s="196"/>
      <c r="BC57" s="196"/>
      <c r="BD57" s="196"/>
      <c r="BE57" s="196"/>
      <c r="BF57" s="196"/>
      <c r="BG57" s="196"/>
      <c r="BH57" s="196"/>
      <c r="BI57" s="196"/>
      <c r="BJ57" s="196"/>
      <c r="BK57" s="196"/>
      <c r="BL57" s="196"/>
      <c r="BM57" s="196"/>
      <c r="BN57" s="196"/>
      <c r="BO57" s="196"/>
    </row>
    <row r="58" spans="1:67" ht="13.4" customHeight="1">
      <c r="A58" s="803"/>
      <c r="B58" s="82"/>
      <c r="C58" s="990" t="s">
        <v>212</v>
      </c>
      <c r="D58" s="991"/>
      <c r="E58" s="991"/>
      <c r="F58" s="991"/>
      <c r="G58" s="991"/>
      <c r="H58" s="991"/>
      <c r="I58" s="991"/>
      <c r="J58" s="991"/>
      <c r="K58" s="991"/>
      <c r="L58" s="991"/>
      <c r="M58" s="991"/>
      <c r="N58" s="992"/>
      <c r="O58" s="981" t="str">
        <f>IF(BD36=0,"",BD36)</f>
        <v/>
      </c>
      <c r="P58" s="982"/>
      <c r="Q58" s="961" t="str">
        <f>IF(BE36=0,"",BE36)</f>
        <v/>
      </c>
      <c r="R58" s="962"/>
      <c r="S58" s="962"/>
      <c r="T58" s="963"/>
      <c r="U58" s="837" t="str">
        <f>IF(BD38=0,"",BD38)</f>
        <v/>
      </c>
      <c r="V58" s="838"/>
      <c r="W58" s="831" t="str">
        <f>IF(BE38=0,"",BE38)</f>
        <v/>
      </c>
      <c r="X58" s="833"/>
      <c r="Y58" s="63"/>
      <c r="AA58" s="147" t="str">
        <f>IF(SUM(O58,U58)=0,"",SUM(O58,U58))</f>
        <v/>
      </c>
      <c r="AB58" s="847" t="str">
        <f>IF(SUM(Q58,W58)=0,"",SUM(Q58,W58))</f>
        <v/>
      </c>
      <c r="AC58" s="848"/>
      <c r="AD58" s="848"/>
      <c r="AE58" s="849"/>
      <c r="AF58" s="196"/>
      <c r="AG58" s="196"/>
      <c r="AI58" s="94"/>
      <c r="AJ58" s="94"/>
      <c r="AK58" s="94"/>
      <c r="AL58" s="94"/>
      <c r="AM58" s="94"/>
      <c r="AN58" s="94"/>
      <c r="AO58" s="94" t="s">
        <v>355</v>
      </c>
      <c r="AU58" s="196"/>
      <c r="AV58" s="616">
        <f>SUM(BC36:BC38)</f>
        <v>0</v>
      </c>
      <c r="AW58" s="616"/>
      <c r="AX58" s="196"/>
      <c r="AY58" s="196">
        <f>IF(OR(AV58="",AV56=""),0,AV58/AV56*100)</f>
        <v>0</v>
      </c>
      <c r="AZ58" s="196"/>
      <c r="BA58" s="196"/>
      <c r="BB58" s="196"/>
      <c r="BC58" s="196"/>
      <c r="BD58" s="196"/>
      <c r="BE58" s="196"/>
      <c r="BF58" s="196"/>
      <c r="BG58" s="196"/>
      <c r="BH58" s="196"/>
      <c r="BI58" s="196"/>
      <c r="BJ58" s="196"/>
      <c r="BK58" s="196"/>
      <c r="BL58" s="196"/>
      <c r="BM58" s="196"/>
      <c r="BN58" s="196"/>
      <c r="BO58" s="196"/>
    </row>
    <row r="59" spans="1:67" ht="3.75" customHeight="1">
      <c r="A59" s="803"/>
      <c r="B59" s="82"/>
      <c r="C59" s="63"/>
      <c r="D59" s="63"/>
      <c r="E59" s="63"/>
      <c r="F59" s="63"/>
      <c r="G59" s="63"/>
      <c r="H59" s="63"/>
      <c r="I59" s="63"/>
      <c r="J59" s="83"/>
      <c r="K59" s="34"/>
      <c r="L59" s="34"/>
      <c r="M59" s="34"/>
      <c r="N59" s="34"/>
      <c r="O59" s="34"/>
      <c r="P59" s="34"/>
      <c r="Q59" s="34"/>
      <c r="R59" s="121"/>
      <c r="S59" s="121"/>
      <c r="T59" s="144"/>
      <c r="U59" s="163"/>
      <c r="V59" s="94"/>
      <c r="W59" s="94"/>
      <c r="X59" s="164"/>
      <c r="Y59" s="63"/>
      <c r="AA59" s="94"/>
      <c r="AB59" s="94"/>
      <c r="AC59" s="99"/>
      <c r="AD59" s="99"/>
      <c r="AE59" s="99"/>
      <c r="AF59" s="6"/>
      <c r="AG59" s="196"/>
      <c r="AI59" s="94"/>
      <c r="AJ59" s="94"/>
      <c r="AK59" s="94"/>
      <c r="AL59" s="94"/>
      <c r="AM59" s="94"/>
      <c r="AN59" s="94"/>
      <c r="AU59" s="196"/>
      <c r="AV59" s="196"/>
      <c r="AW59" s="196"/>
      <c r="AX59" s="196"/>
      <c r="AY59" s="196"/>
      <c r="AZ59" s="196"/>
      <c r="BA59" s="196"/>
      <c r="BB59" s="196"/>
      <c r="BC59" s="196"/>
      <c r="BD59" s="196"/>
      <c r="BE59" s="196"/>
      <c r="BF59" s="196"/>
      <c r="BG59" s="196"/>
      <c r="BH59" s="196"/>
      <c r="BI59" s="196"/>
      <c r="BJ59" s="196"/>
      <c r="BK59" s="196"/>
      <c r="BL59" s="196"/>
      <c r="BM59" s="196"/>
      <c r="BN59" s="196"/>
      <c r="BO59" s="196"/>
    </row>
    <row r="60" spans="1:67" ht="13.4" customHeight="1">
      <c r="A60" s="803"/>
      <c r="B60" s="195"/>
      <c r="C60" s="975" t="s">
        <v>204</v>
      </c>
      <c r="D60" s="976"/>
      <c r="E60" s="976"/>
      <c r="F60" s="976"/>
      <c r="G60" s="976"/>
      <c r="H60" s="976"/>
      <c r="I60" s="976"/>
      <c r="J60" s="976"/>
      <c r="K60" s="976"/>
      <c r="L60" s="976"/>
      <c r="M60" s="976"/>
      <c r="N60" s="977"/>
      <c r="O60" s="860" t="str">
        <f>IF(AV46=0,"",AV46)</f>
        <v/>
      </c>
      <c r="P60" s="861"/>
      <c r="Q60" s="961" t="str">
        <f>IF(AU46=0,"",AU46)</f>
        <v/>
      </c>
      <c r="R60" s="962"/>
      <c r="S60" s="962"/>
      <c r="T60" s="963"/>
      <c r="U60" s="837" t="str">
        <f>IF(AW46=0,"",AW46)</f>
        <v/>
      </c>
      <c r="V60" s="838"/>
      <c r="W60" s="831" t="str">
        <f>IF(AU48=0,"",AU48)</f>
        <v/>
      </c>
      <c r="X60" s="833"/>
      <c r="Y60" s="94"/>
      <c r="AA60" s="147" t="str">
        <f>IF(SUM(O60,U60)=0,"",SUM(O60,U60))</f>
        <v/>
      </c>
      <c r="AB60" s="847" t="str">
        <f>IF(SUM(Q60,W60)=0,"",SUM(Q60,W60))</f>
        <v/>
      </c>
      <c r="AC60" s="848"/>
      <c r="AD60" s="848"/>
      <c r="AE60" s="849"/>
      <c r="AF60" s="61"/>
      <c r="AG60" s="196"/>
      <c r="AI60" s="94"/>
      <c r="AJ60" s="94"/>
      <c r="AK60" s="94"/>
      <c r="AL60" s="830">
        <f>SUM(AB52:AE59)</f>
        <v>0</v>
      </c>
      <c r="AM60" s="830"/>
      <c r="AN60" s="94"/>
      <c r="AO60" s="94" t="s">
        <v>356</v>
      </c>
      <c r="AU60" s="196"/>
      <c r="AV60" s="616">
        <f>SUM(BL36:BL38)</f>
        <v>0</v>
      </c>
      <c r="AW60" s="616"/>
      <c r="AX60" s="196"/>
      <c r="AY60" s="196">
        <f>IF(OR(AV60="",AV56=""),0,AV60/AV56*100)</f>
        <v>0</v>
      </c>
      <c r="AZ60" s="196"/>
      <c r="BA60" s="196"/>
      <c r="BB60" s="196"/>
      <c r="BC60" s="196"/>
      <c r="BD60" s="196"/>
      <c r="BE60" s="196"/>
      <c r="BF60" s="196"/>
      <c r="BG60" s="196"/>
      <c r="BH60" s="196"/>
      <c r="BI60" s="196"/>
      <c r="BJ60" s="196"/>
      <c r="BK60" s="196"/>
      <c r="BL60" s="196"/>
      <c r="BM60" s="196"/>
      <c r="BN60" s="196"/>
      <c r="BO60" s="196"/>
    </row>
    <row r="61" spans="1:67" ht="5.5" customHeight="1">
      <c r="A61" s="803"/>
      <c r="B61" s="195"/>
      <c r="C61" s="85"/>
      <c r="D61" s="85"/>
      <c r="E61" s="85"/>
      <c r="F61" s="85"/>
      <c r="G61" s="85"/>
      <c r="H61" s="85"/>
      <c r="I61" s="85"/>
      <c r="J61" s="85"/>
      <c r="K61" s="99"/>
      <c r="L61" s="99"/>
      <c r="M61" s="99"/>
      <c r="N61" s="99"/>
      <c r="O61" s="99"/>
      <c r="P61" s="99"/>
      <c r="Q61" s="99"/>
      <c r="R61" s="148"/>
      <c r="S61" s="148"/>
      <c r="T61" s="168"/>
      <c r="U61" s="168"/>
      <c r="V61" s="83"/>
      <c r="W61" s="83"/>
      <c r="X61" s="83"/>
      <c r="Y61" s="83"/>
      <c r="Z61" s="83"/>
      <c r="AA61" s="83"/>
      <c r="AB61" s="83"/>
      <c r="AC61" s="99"/>
      <c r="AD61" s="99"/>
      <c r="AE61" s="99"/>
      <c r="AF61" s="61"/>
      <c r="AG61" s="196"/>
      <c r="AI61" s="94"/>
      <c r="AJ61" s="94"/>
      <c r="AK61" s="94"/>
      <c r="AL61" s="94"/>
      <c r="AM61" s="94"/>
      <c r="AN61" s="94"/>
      <c r="AU61" s="196"/>
      <c r="AV61" s="196"/>
      <c r="AW61" s="196"/>
      <c r="AX61" s="196"/>
      <c r="AY61" s="196"/>
      <c r="AZ61" s="196"/>
      <c r="BA61" s="196"/>
      <c r="BB61" s="196"/>
      <c r="BC61" s="196"/>
      <c r="BD61" s="196"/>
      <c r="BE61" s="196"/>
      <c r="BF61" s="196"/>
      <c r="BG61" s="196"/>
      <c r="BH61" s="196"/>
      <c r="BI61" s="196"/>
      <c r="BJ61" s="196"/>
      <c r="BK61" s="196"/>
      <c r="BL61" s="196"/>
      <c r="BM61" s="196"/>
      <c r="BN61" s="196"/>
      <c r="BO61" s="196"/>
    </row>
    <row r="62" spans="1:67" ht="13.4" customHeight="1">
      <c r="A62" s="803"/>
      <c r="B62" s="195"/>
      <c r="C62" s="934" t="s">
        <v>258</v>
      </c>
      <c r="D62" s="935"/>
      <c r="E62" s="935"/>
      <c r="F62" s="935"/>
      <c r="G62" s="935"/>
      <c r="H62" s="935"/>
      <c r="I62" s="935"/>
      <c r="J62" s="935"/>
      <c r="K62" s="935"/>
      <c r="L62" s="935"/>
      <c r="M62" s="935"/>
      <c r="N62" s="936"/>
      <c r="O62" s="988"/>
      <c r="P62" s="989"/>
      <c r="Q62" s="953" t="s">
        <v>259</v>
      </c>
      <c r="R62" s="954"/>
      <c r="S62" s="954"/>
      <c r="T62" s="954"/>
      <c r="U62" s="954"/>
      <c r="V62" s="954"/>
      <c r="W62" s="955"/>
      <c r="X62" s="988"/>
      <c r="Y62" s="989"/>
      <c r="AA62" s="953" t="s">
        <v>260</v>
      </c>
      <c r="AB62" s="954"/>
      <c r="AC62" s="955"/>
      <c r="AD62" s="988"/>
      <c r="AE62" s="989"/>
      <c r="AF62" s="61"/>
      <c r="AG62" s="196"/>
      <c r="AI62" s="94"/>
      <c r="AJ62" s="94"/>
      <c r="AK62" s="94"/>
      <c r="AL62" s="94"/>
      <c r="AM62" s="94"/>
      <c r="AN62" s="94"/>
      <c r="AU62" s="196"/>
      <c r="AV62" s="196"/>
      <c r="AW62" s="196"/>
      <c r="AX62" s="196"/>
      <c r="AY62" s="196"/>
      <c r="AZ62" s="196"/>
      <c r="BA62" s="196"/>
      <c r="BB62" s="196"/>
      <c r="BC62" s="196"/>
      <c r="BD62" s="196"/>
      <c r="BE62" s="196"/>
      <c r="BF62" s="196"/>
      <c r="BG62" s="196"/>
      <c r="BH62" s="196"/>
      <c r="BI62" s="196"/>
      <c r="BJ62" s="196"/>
      <c r="BK62" s="196"/>
      <c r="BL62" s="196"/>
      <c r="BM62" s="196"/>
      <c r="BN62" s="196"/>
      <c r="BO62" s="196"/>
    </row>
    <row r="63" spans="1:67" ht="5.25" customHeight="1">
      <c r="A63" s="803"/>
      <c r="B63" s="195"/>
      <c r="C63" s="85"/>
      <c r="D63" s="85"/>
      <c r="E63" s="85"/>
      <c r="F63" s="85"/>
      <c r="G63" s="85"/>
      <c r="H63" s="85"/>
      <c r="I63" s="85"/>
      <c r="J63" s="85"/>
      <c r="K63" s="99"/>
      <c r="L63" s="99"/>
      <c r="M63" s="99"/>
      <c r="N63" s="99"/>
      <c r="O63" s="99"/>
      <c r="P63" s="99"/>
      <c r="Q63" s="99"/>
      <c r="R63" s="148"/>
      <c r="S63" s="148"/>
      <c r="T63" s="168"/>
      <c r="U63" s="168"/>
      <c r="V63" s="173"/>
      <c r="W63" s="168"/>
      <c r="X63" s="83"/>
      <c r="Y63" s="83"/>
      <c r="Z63" s="21"/>
      <c r="AA63" s="21"/>
      <c r="AB63" s="21"/>
      <c r="AC63" s="34"/>
      <c r="AD63" s="34"/>
      <c r="AE63" s="34"/>
      <c r="AF63" s="61"/>
      <c r="AG63" s="196"/>
      <c r="AI63" s="94"/>
      <c r="AJ63" s="94"/>
      <c r="AK63" s="94"/>
      <c r="AL63" s="94"/>
      <c r="AM63" s="94"/>
      <c r="AN63" s="94"/>
      <c r="AU63" s="196"/>
      <c r="AV63" s="196"/>
      <c r="AW63" s="196"/>
      <c r="AX63" s="196"/>
      <c r="AY63" s="196"/>
      <c r="AZ63" s="196"/>
      <c r="BA63" s="196"/>
      <c r="BB63" s="196"/>
      <c r="BC63" s="196"/>
      <c r="BD63" s="196"/>
      <c r="BE63" s="196"/>
      <c r="BF63" s="196"/>
      <c r="BG63" s="196"/>
      <c r="BH63" s="196"/>
      <c r="BI63" s="196"/>
      <c r="BJ63" s="196"/>
      <c r="BK63" s="196"/>
      <c r="BL63" s="196"/>
      <c r="BM63" s="196"/>
      <c r="BN63" s="196"/>
      <c r="BO63" s="196"/>
    </row>
    <row r="64" spans="1:67" ht="11.25" customHeight="1">
      <c r="A64" s="803"/>
      <c r="B64" s="195"/>
      <c r="C64" s="199" t="s">
        <v>279</v>
      </c>
      <c r="D64" s="85"/>
      <c r="E64" s="196" t="s">
        <v>351</v>
      </c>
      <c r="F64" s="85"/>
      <c r="G64" s="85"/>
      <c r="H64" s="85"/>
      <c r="I64" s="85"/>
      <c r="J64" s="85"/>
      <c r="K64" s="99"/>
      <c r="L64" s="99"/>
      <c r="M64" s="99"/>
      <c r="N64" s="99"/>
      <c r="O64" s="99"/>
      <c r="P64" s="99"/>
      <c r="Q64" s="99"/>
      <c r="R64" s="148"/>
      <c r="S64" s="148"/>
      <c r="T64" s="168"/>
      <c r="U64" s="168"/>
      <c r="V64" s="173"/>
      <c r="W64" s="168"/>
      <c r="X64" s="83"/>
      <c r="Y64" s="83"/>
      <c r="Z64" s="21"/>
      <c r="AA64" s="21"/>
      <c r="AB64" s="21"/>
      <c r="AC64" s="34"/>
      <c r="AD64" s="34"/>
      <c r="AE64" s="34"/>
      <c r="AF64" s="61"/>
      <c r="AG64" s="196"/>
      <c r="AI64" s="94"/>
      <c r="AJ64" s="94"/>
      <c r="AK64" s="94"/>
      <c r="AL64" s="94"/>
      <c r="AM64" s="94"/>
      <c r="AN64" s="94"/>
      <c r="AU64" s="196"/>
      <c r="AV64" s="196"/>
      <c r="AW64" s="196"/>
      <c r="AX64" s="196"/>
      <c r="AY64" s="196"/>
      <c r="AZ64" s="196"/>
      <c r="BA64" s="196"/>
      <c r="BB64" s="196"/>
      <c r="BC64" s="196"/>
      <c r="BD64" s="196"/>
      <c r="BE64" s="196"/>
      <c r="BF64" s="196"/>
      <c r="BG64" s="196"/>
      <c r="BH64" s="196"/>
      <c r="BI64" s="196"/>
      <c r="BJ64" s="196"/>
      <c r="BK64" s="196"/>
      <c r="BL64" s="196"/>
      <c r="BM64" s="196"/>
      <c r="BN64" s="196"/>
      <c r="BO64" s="196"/>
    </row>
    <row r="65" spans="1:69" ht="12.75" customHeight="1">
      <c r="A65" s="803"/>
      <c r="B65" s="195"/>
      <c r="C65" s="934" t="s">
        <v>278</v>
      </c>
      <c r="D65" s="935"/>
      <c r="E65" s="935"/>
      <c r="F65" s="935"/>
      <c r="G65" s="935"/>
      <c r="H65" s="935"/>
      <c r="I65" s="935"/>
      <c r="J65" s="935"/>
      <c r="K65" s="935"/>
      <c r="L65" s="935"/>
      <c r="M65" s="935"/>
      <c r="N65" s="936"/>
      <c r="O65" s="988"/>
      <c r="P65" s="989"/>
      <c r="Q65" s="99"/>
      <c r="R65" s="148"/>
      <c r="S65" s="148"/>
      <c r="T65" s="168"/>
      <c r="U65" s="168"/>
      <c r="V65" s="173"/>
      <c r="W65" s="168"/>
      <c r="X65" s="83"/>
      <c r="Y65" s="83"/>
      <c r="Z65" s="21"/>
      <c r="AA65" s="21"/>
      <c r="AB65" s="21"/>
      <c r="AC65" s="34"/>
      <c r="AD65" s="34"/>
      <c r="AE65" s="34"/>
      <c r="AF65" s="61"/>
      <c r="AG65" s="196"/>
      <c r="AI65" s="94"/>
      <c r="AJ65" s="94"/>
      <c r="AK65" s="94"/>
      <c r="AM65" s="94"/>
      <c r="AN65" s="94"/>
      <c r="AU65" s="196"/>
      <c r="AV65" s="196"/>
      <c r="AW65" s="196"/>
      <c r="AX65" s="196"/>
      <c r="AY65" s="196"/>
      <c r="AZ65" s="196"/>
      <c r="BA65" s="196"/>
      <c r="BB65" s="196"/>
      <c r="BC65" s="196"/>
      <c r="BD65" s="196"/>
      <c r="BE65" s="196"/>
      <c r="BF65" s="196"/>
      <c r="BG65" s="196"/>
      <c r="BH65" s="196"/>
      <c r="BI65" s="196"/>
      <c r="BJ65" s="196"/>
      <c r="BK65" s="196"/>
      <c r="BL65" s="196"/>
      <c r="BM65" s="196"/>
      <c r="BN65" s="196"/>
      <c r="BO65" s="196"/>
    </row>
    <row r="66" spans="1:69" ht="5.25" customHeight="1">
      <c r="A66" s="803"/>
      <c r="B66" s="195"/>
      <c r="C66" s="85"/>
      <c r="D66" s="85"/>
      <c r="E66" s="85"/>
      <c r="F66" s="85"/>
      <c r="G66" s="85"/>
      <c r="H66" s="85"/>
      <c r="I66" s="85"/>
      <c r="J66" s="85"/>
      <c r="K66" s="99"/>
      <c r="L66" s="99"/>
      <c r="M66" s="99"/>
      <c r="N66" s="99"/>
      <c r="O66" s="99"/>
      <c r="P66" s="99"/>
      <c r="Q66" s="99"/>
      <c r="R66" s="148"/>
      <c r="S66" s="148"/>
      <c r="T66" s="168"/>
      <c r="U66" s="168"/>
      <c r="V66" s="173"/>
      <c r="W66" s="168"/>
      <c r="X66" s="83"/>
      <c r="Y66" s="83"/>
      <c r="Z66" s="21"/>
      <c r="AA66" s="21"/>
      <c r="AB66" s="21"/>
      <c r="AC66" s="34"/>
      <c r="AD66" s="34"/>
      <c r="AE66" s="34"/>
      <c r="AF66" s="61"/>
      <c r="AG66" s="196"/>
      <c r="AI66" s="94"/>
      <c r="AJ66" s="94"/>
      <c r="AK66" s="94"/>
      <c r="AL66" s="94"/>
      <c r="AM66" s="94"/>
      <c r="AN66" s="94"/>
      <c r="AU66" s="196"/>
      <c r="AV66" s="196"/>
      <c r="AW66" s="196"/>
      <c r="AX66" s="196"/>
      <c r="AY66" s="196"/>
      <c r="AZ66" s="196"/>
      <c r="BA66" s="196"/>
      <c r="BB66" s="196"/>
      <c r="BC66" s="196"/>
      <c r="BD66" s="196"/>
      <c r="BE66" s="196"/>
      <c r="BF66" s="196"/>
      <c r="BG66" s="196"/>
      <c r="BH66" s="196"/>
      <c r="BI66" s="196"/>
      <c r="BJ66" s="196"/>
      <c r="BK66" s="196"/>
      <c r="BL66" s="196"/>
      <c r="BM66" s="196"/>
      <c r="BN66" s="196"/>
      <c r="BO66" s="196"/>
    </row>
    <row r="67" spans="1:69" ht="11.25" customHeight="1">
      <c r="A67" s="803"/>
      <c r="B67" s="195"/>
      <c r="C67" s="199" t="s">
        <v>352</v>
      </c>
      <c r="E67" s="196" t="s">
        <v>23</v>
      </c>
      <c r="F67" s="85"/>
      <c r="G67" s="85"/>
      <c r="H67" s="85"/>
      <c r="I67" s="85"/>
      <c r="J67" s="85"/>
      <c r="K67" s="99"/>
      <c r="L67" s="99"/>
      <c r="M67" s="99"/>
      <c r="N67" s="99"/>
      <c r="O67" s="99"/>
      <c r="P67" s="99"/>
      <c r="Q67" s="964"/>
      <c r="R67" s="964"/>
      <c r="S67" s="964"/>
      <c r="T67" s="964"/>
      <c r="U67" s="148"/>
      <c r="V67" s="148"/>
      <c r="W67" s="964"/>
      <c r="X67" s="964"/>
      <c r="Y67" s="964"/>
      <c r="Z67" s="964"/>
      <c r="AA67" s="85"/>
      <c r="AB67" s="85"/>
      <c r="AC67" s="99"/>
      <c r="AD67" s="99"/>
      <c r="AE67" s="99"/>
      <c r="AF67" s="61"/>
      <c r="AG67" s="196"/>
      <c r="AI67" s="94"/>
      <c r="AJ67" s="94"/>
      <c r="AK67" s="94"/>
      <c r="AL67" s="94"/>
      <c r="AM67" s="94"/>
      <c r="AN67" s="94"/>
      <c r="AU67" s="196"/>
      <c r="AV67" s="196"/>
      <c r="AW67" s="196"/>
      <c r="AX67" s="196"/>
      <c r="AY67" s="196"/>
      <c r="AZ67" s="196"/>
      <c r="BA67" s="196"/>
      <c r="BB67" s="196"/>
      <c r="BC67" s="196"/>
      <c r="BD67" s="196"/>
      <c r="BE67" s="196"/>
      <c r="BF67" s="196"/>
      <c r="BG67" s="196"/>
      <c r="BH67" s="196"/>
      <c r="BI67" s="196"/>
      <c r="BJ67" s="196"/>
      <c r="BK67" s="196"/>
      <c r="BL67" s="196"/>
      <c r="BM67" s="196"/>
      <c r="BN67" s="196"/>
      <c r="BO67" s="196"/>
    </row>
    <row r="68" spans="1:69" ht="17.25" customHeight="1">
      <c r="A68" s="803"/>
      <c r="B68" s="195"/>
      <c r="C68" s="953" t="s">
        <v>22</v>
      </c>
      <c r="D68" s="954"/>
      <c r="E68" s="954"/>
      <c r="F68" s="954"/>
      <c r="G68" s="954"/>
      <c r="H68" s="955"/>
      <c r="I68" s="953" t="s">
        <v>67</v>
      </c>
      <c r="J68" s="954"/>
      <c r="K68" s="954"/>
      <c r="L68" s="954"/>
      <c r="M68" s="954"/>
      <c r="N68" s="955"/>
      <c r="O68" s="953" t="s">
        <v>169</v>
      </c>
      <c r="P68" s="954"/>
      <c r="Q68" s="954"/>
      <c r="R68" s="954"/>
      <c r="S68" s="955"/>
      <c r="T68" s="953" t="s">
        <v>69</v>
      </c>
      <c r="U68" s="954"/>
      <c r="V68" s="954"/>
      <c r="W68" s="955"/>
      <c r="X68" s="85"/>
      <c r="Y68" s="149"/>
      <c r="Z68" s="85"/>
      <c r="AA68" s="1001" t="s">
        <v>652</v>
      </c>
      <c r="AB68" s="1001"/>
      <c r="AC68" s="1001"/>
      <c r="AD68" s="1001"/>
      <c r="AE68" s="1001"/>
      <c r="AF68" s="1001"/>
      <c r="AG68" s="196"/>
      <c r="AI68" s="94"/>
      <c r="AJ68" s="94"/>
      <c r="AK68" s="94"/>
      <c r="AL68" s="94"/>
      <c r="AM68" s="94"/>
      <c r="AN68" s="94"/>
      <c r="AU68" s="196"/>
      <c r="AV68" s="196"/>
      <c r="AW68" s="196"/>
      <c r="AX68" s="196"/>
      <c r="AY68" s="196"/>
      <c r="AZ68" s="196"/>
      <c r="BA68" s="196"/>
      <c r="BB68" s="196"/>
      <c r="BC68" s="196"/>
      <c r="BD68" s="196"/>
      <c r="BE68" s="196"/>
      <c r="BF68" s="196"/>
      <c r="BG68" s="196"/>
      <c r="BH68" s="196"/>
      <c r="BI68" s="196"/>
      <c r="BJ68" s="196"/>
      <c r="BK68" s="196"/>
      <c r="BL68" s="196"/>
      <c r="BM68" s="196"/>
      <c r="BN68" s="196"/>
      <c r="BO68" s="196"/>
    </row>
    <row r="69" spans="1:69" ht="17.25" customHeight="1">
      <c r="A69" s="803"/>
      <c r="B69" s="82"/>
      <c r="C69" s="950" t="s">
        <v>24</v>
      </c>
      <c r="D69" s="951"/>
      <c r="E69" s="951"/>
      <c r="F69" s="951"/>
      <c r="G69" s="951"/>
      <c r="H69" s="952"/>
      <c r="I69" s="853"/>
      <c r="J69" s="854"/>
      <c r="K69" s="854"/>
      <c r="L69" s="854"/>
      <c r="M69" s="854"/>
      <c r="N69" s="855"/>
      <c r="O69" s="853"/>
      <c r="P69" s="854"/>
      <c r="Q69" s="854"/>
      <c r="R69" s="854"/>
      <c r="S69" s="855"/>
      <c r="T69" s="831" t="str">
        <f>IF(SUM(I69:S69)=0,"",SUM(I69:S69))</f>
        <v/>
      </c>
      <c r="U69" s="832"/>
      <c r="V69" s="832"/>
      <c r="W69" s="959"/>
      <c r="X69" s="85"/>
      <c r="Y69" s="149"/>
      <c r="Z69" s="85"/>
      <c r="AA69" s="1001"/>
      <c r="AB69" s="1001"/>
      <c r="AC69" s="1001"/>
      <c r="AD69" s="1001"/>
      <c r="AE69" s="1001"/>
      <c r="AF69" s="1001"/>
      <c r="AG69" s="196"/>
      <c r="AI69" s="94"/>
      <c r="AJ69" s="94"/>
      <c r="AK69" s="94"/>
      <c r="AL69" s="94"/>
      <c r="AM69" s="94"/>
      <c r="AN69" s="94"/>
      <c r="AU69" s="196"/>
      <c r="AV69" s="196"/>
      <c r="AW69" s="196"/>
      <c r="AX69" s="196"/>
      <c r="AY69" s="196"/>
      <c r="AZ69" s="196"/>
      <c r="BA69" s="196"/>
      <c r="BB69" s="196"/>
      <c r="BC69" s="196"/>
      <c r="BD69" s="196"/>
      <c r="BE69" s="196"/>
      <c r="BF69" s="196"/>
      <c r="BG69" s="196"/>
      <c r="BH69" s="196"/>
      <c r="BI69" s="196"/>
      <c r="BJ69" s="196"/>
      <c r="BK69" s="196"/>
      <c r="BL69" s="196"/>
      <c r="BM69" s="196"/>
      <c r="BN69" s="196"/>
      <c r="BO69" s="196"/>
    </row>
    <row r="70" spans="1:69" ht="17.25" customHeight="1">
      <c r="A70" s="803"/>
      <c r="B70" s="82"/>
      <c r="C70" s="950" t="s">
        <v>70</v>
      </c>
      <c r="D70" s="951"/>
      <c r="E70" s="951"/>
      <c r="F70" s="951"/>
      <c r="G70" s="951"/>
      <c r="H70" s="952"/>
      <c r="I70" s="956"/>
      <c r="J70" s="957"/>
      <c r="K70" s="957"/>
      <c r="L70" s="957"/>
      <c r="M70" s="957"/>
      <c r="N70" s="958"/>
      <c r="O70" s="853"/>
      <c r="P70" s="854"/>
      <c r="Q70" s="854"/>
      <c r="R70" s="854"/>
      <c r="S70" s="855"/>
      <c r="T70" s="831" t="str">
        <f>IF(SUM(I70:S70)=0,"",SUM(I70:S70))</f>
        <v/>
      </c>
      <c r="U70" s="832"/>
      <c r="V70" s="832"/>
      <c r="W70" s="959"/>
      <c r="X70" s="85"/>
      <c r="Y70" s="159"/>
      <c r="Z70" s="85"/>
      <c r="AA70" s="1001"/>
      <c r="AB70" s="1001"/>
      <c r="AC70" s="1001"/>
      <c r="AD70" s="1001"/>
      <c r="AE70" s="1001"/>
      <c r="AF70" s="1001"/>
      <c r="AG70" s="196"/>
      <c r="AI70" s="94"/>
      <c r="AJ70" s="94"/>
      <c r="AK70" s="94"/>
      <c r="AL70" s="94"/>
      <c r="AM70" s="94"/>
      <c r="AN70" s="94"/>
      <c r="AU70" s="196"/>
      <c r="AV70" s="196"/>
      <c r="AW70" s="196"/>
      <c r="AX70" s="196"/>
      <c r="AY70" s="196"/>
      <c r="AZ70" s="196"/>
      <c r="BA70" s="196"/>
      <c r="BB70" s="196"/>
      <c r="BC70" s="196"/>
      <c r="BD70" s="196"/>
      <c r="BE70" s="196"/>
      <c r="BF70" s="196"/>
      <c r="BG70" s="196"/>
      <c r="BH70" s="196"/>
      <c r="BI70" s="196"/>
      <c r="BJ70" s="196"/>
      <c r="BK70" s="196"/>
      <c r="BL70" s="196"/>
      <c r="BM70" s="196"/>
      <c r="BN70" s="196"/>
      <c r="BO70" s="196"/>
    </row>
    <row r="71" spans="1:69" ht="14.25" customHeight="1">
      <c r="A71" s="803"/>
      <c r="B71" s="82"/>
      <c r="C71" s="950" t="s">
        <v>25</v>
      </c>
      <c r="D71" s="951"/>
      <c r="E71" s="951"/>
      <c r="F71" s="951"/>
      <c r="G71" s="951"/>
      <c r="H71" s="952"/>
      <c r="I71" s="831" t="str">
        <f>IF(SUM(I69:N70)=0,"",SUM(I69:N70))</f>
        <v/>
      </c>
      <c r="J71" s="832"/>
      <c r="K71" s="832"/>
      <c r="L71" s="832"/>
      <c r="M71" s="832"/>
      <c r="N71" s="959"/>
      <c r="O71" s="831" t="str">
        <f>IF(SUM(O69:P70)=0,"",SUM(O69:P70))</f>
        <v/>
      </c>
      <c r="P71" s="832"/>
      <c r="Q71" s="832"/>
      <c r="R71" s="832"/>
      <c r="S71" s="959"/>
      <c r="T71" s="831" t="str">
        <f>IF(SUM(I71:S71)=0,"",SUM(I71:S71))</f>
        <v/>
      </c>
      <c r="U71" s="832"/>
      <c r="V71" s="832"/>
      <c r="W71" s="959"/>
      <c r="X71" s="83"/>
      <c r="Y71" s="83"/>
      <c r="Z71" s="83"/>
      <c r="AA71" s="1001"/>
      <c r="AB71" s="1001"/>
      <c r="AC71" s="1001"/>
      <c r="AD71" s="1001"/>
      <c r="AE71" s="1001"/>
      <c r="AF71" s="1001"/>
      <c r="AG71" s="196"/>
      <c r="AI71" s="94"/>
      <c r="AJ71" s="94"/>
      <c r="AK71" s="94"/>
      <c r="AL71" s="94"/>
      <c r="AM71" s="94"/>
      <c r="AN71" s="94"/>
      <c r="AU71" s="196"/>
      <c r="AV71" s="196"/>
      <c r="AW71" s="196"/>
      <c r="AX71" s="196"/>
      <c r="AY71" s="196"/>
      <c r="AZ71" s="196"/>
      <c r="BA71" s="196"/>
      <c r="BB71" s="196"/>
      <c r="BC71" s="196"/>
      <c r="BD71" s="196"/>
      <c r="BE71" s="196"/>
      <c r="BF71" s="196"/>
      <c r="BG71" s="196"/>
      <c r="BH71" s="196"/>
      <c r="BI71" s="196"/>
      <c r="BJ71" s="196"/>
      <c r="BK71" s="196"/>
      <c r="BL71" s="196"/>
      <c r="BM71" s="196"/>
      <c r="BN71" s="196"/>
      <c r="BO71" s="196"/>
    </row>
    <row r="72" spans="1:69" ht="5.25" customHeight="1" thickBot="1">
      <c r="A72" s="85"/>
      <c r="B72" s="536"/>
      <c r="C72" s="194"/>
      <c r="D72" s="194"/>
      <c r="E72" s="194"/>
      <c r="F72" s="194"/>
      <c r="G72" s="194"/>
      <c r="H72" s="194"/>
      <c r="I72" s="194"/>
      <c r="J72" s="194"/>
      <c r="K72" s="194"/>
      <c r="L72" s="536"/>
      <c r="M72" s="536"/>
      <c r="N72" s="536"/>
      <c r="O72" s="194"/>
      <c r="P72" s="194"/>
      <c r="Q72" s="194"/>
      <c r="R72" s="194"/>
      <c r="S72" s="194"/>
      <c r="T72" s="194"/>
      <c r="U72" s="194"/>
      <c r="V72" s="194"/>
      <c r="W72" s="194"/>
      <c r="X72" s="194"/>
      <c r="Y72" s="194"/>
      <c r="Z72" s="194"/>
      <c r="AA72" s="194"/>
      <c r="AB72" s="194"/>
      <c r="AC72" s="194"/>
      <c r="AD72" s="194"/>
      <c r="AE72" s="194"/>
      <c r="AF72" s="537"/>
      <c r="AG72" s="196"/>
      <c r="AI72" s="94"/>
      <c r="AJ72" s="94"/>
      <c r="AK72" s="94"/>
      <c r="AL72" s="94"/>
      <c r="AM72" s="94"/>
      <c r="AN72" s="94"/>
      <c r="AU72" s="196"/>
      <c r="AV72" s="196"/>
      <c r="AW72" s="196"/>
      <c r="AX72" s="196"/>
      <c r="AY72" s="196"/>
      <c r="AZ72" s="196"/>
      <c r="BA72" s="196"/>
      <c r="BB72" s="196"/>
      <c r="BC72" s="196"/>
      <c r="BD72" s="196"/>
      <c r="BE72" s="196"/>
      <c r="BF72" s="196"/>
      <c r="BG72" s="196"/>
      <c r="BH72" s="196"/>
      <c r="BI72" s="196"/>
      <c r="BJ72" s="196"/>
      <c r="BK72" s="196"/>
      <c r="BL72" s="196"/>
      <c r="BM72" s="196"/>
      <c r="BN72" s="196"/>
      <c r="BO72" s="196"/>
      <c r="BP72" s="196"/>
      <c r="BQ72" s="196"/>
    </row>
    <row r="73" spans="1:69" ht="2.5" customHeight="1">
      <c r="A73" s="85"/>
      <c r="B73" s="195"/>
      <c r="C73" s="83"/>
      <c r="D73" s="83"/>
      <c r="E73" s="83"/>
      <c r="F73" s="83"/>
      <c r="G73" s="83"/>
      <c r="H73" s="83"/>
      <c r="I73" s="83"/>
      <c r="J73" s="83"/>
      <c r="K73" s="83"/>
      <c r="L73" s="195"/>
      <c r="M73" s="195"/>
      <c r="N73" s="195"/>
      <c r="O73" s="83"/>
      <c r="P73" s="83"/>
      <c r="Q73" s="83"/>
      <c r="R73" s="83"/>
      <c r="S73" s="83"/>
      <c r="T73" s="83"/>
      <c r="U73" s="83"/>
      <c r="V73" s="83"/>
      <c r="W73" s="83"/>
      <c r="X73" s="83"/>
      <c r="Y73" s="83"/>
      <c r="Z73" s="83"/>
      <c r="AA73" s="83"/>
      <c r="AB73" s="83"/>
      <c r="AC73" s="83"/>
      <c r="AD73" s="83"/>
      <c r="AE73" s="83"/>
      <c r="AF73" s="196"/>
      <c r="AG73" s="196"/>
      <c r="AI73" s="94"/>
      <c r="AJ73" s="94"/>
      <c r="AK73" s="94"/>
      <c r="AL73" s="94"/>
      <c r="AM73" s="94"/>
      <c r="AN73" s="94"/>
      <c r="AU73" s="196"/>
      <c r="AV73" s="196"/>
      <c r="AW73" s="196"/>
      <c r="AX73" s="196"/>
      <c r="AY73" s="196"/>
      <c r="AZ73" s="196"/>
      <c r="BA73" s="196"/>
      <c r="BB73" s="196"/>
      <c r="BC73" s="196"/>
      <c r="BD73" s="196"/>
      <c r="BE73" s="196"/>
      <c r="BF73" s="196"/>
      <c r="BG73" s="196"/>
      <c r="BH73" s="196"/>
      <c r="BI73" s="196"/>
      <c r="BJ73" s="196"/>
      <c r="BK73" s="196"/>
      <c r="BL73" s="196"/>
      <c r="BM73" s="196"/>
      <c r="BN73" s="196"/>
      <c r="BO73" s="196"/>
      <c r="BP73" s="196"/>
      <c r="BQ73" s="196"/>
    </row>
    <row r="74" spans="1:69" ht="10" customHeight="1">
      <c r="A74" s="85"/>
      <c r="B74" s="93" t="s">
        <v>122</v>
      </c>
      <c r="C74" s="85"/>
      <c r="D74" s="83"/>
      <c r="E74" s="83"/>
      <c r="F74" s="85"/>
      <c r="G74" s="83" t="str">
        <f>IF(Antrag!$D$12="","",Antrag!$D$12)</f>
        <v/>
      </c>
      <c r="H74" s="83"/>
      <c r="I74" s="83"/>
      <c r="J74" s="83"/>
      <c r="K74" s="83"/>
      <c r="L74" s="83"/>
      <c r="M74" s="83"/>
      <c r="N74" s="83"/>
      <c r="O74" s="83"/>
      <c r="P74" s="83"/>
      <c r="Q74" s="83"/>
      <c r="R74" s="83"/>
      <c r="S74" s="83"/>
      <c r="T74" s="83"/>
      <c r="U74" s="83"/>
      <c r="V74" s="83"/>
      <c r="W74" s="83"/>
      <c r="X74" s="83"/>
      <c r="Y74" s="83"/>
      <c r="Z74" s="83"/>
      <c r="AA74" s="83"/>
      <c r="AC74" s="93"/>
      <c r="AF74" s="624" t="s">
        <v>662</v>
      </c>
      <c r="AG74" s="196"/>
      <c r="AI74" s="94"/>
      <c r="AJ74" s="94"/>
      <c r="AK74" s="94"/>
      <c r="AL74" s="94"/>
      <c r="AM74" s="94"/>
      <c r="AN74" s="94"/>
      <c r="AU74" s="196"/>
      <c r="AV74" s="196"/>
      <c r="AW74" s="196"/>
      <c r="AX74" s="196"/>
      <c r="AY74" s="196"/>
      <c r="AZ74" s="196"/>
      <c r="BA74" s="196"/>
      <c r="BB74" s="196"/>
      <c r="BC74" s="196"/>
      <c r="BD74" s="196"/>
      <c r="BE74" s="196"/>
      <c r="BF74" s="196"/>
      <c r="BG74" s="196"/>
      <c r="BH74" s="196"/>
      <c r="BI74" s="196"/>
      <c r="BJ74" s="196"/>
      <c r="BK74" s="196"/>
      <c r="BL74" s="196"/>
      <c r="BM74" s="196"/>
      <c r="BN74" s="196"/>
      <c r="BO74" s="196"/>
      <c r="BP74" s="196"/>
      <c r="BQ74" s="196"/>
    </row>
    <row r="75" spans="1:69" ht="3" customHeight="1">
      <c r="A75" s="85"/>
      <c r="B75" s="538"/>
      <c r="C75" s="196"/>
      <c r="D75" s="196"/>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O75" s="160"/>
      <c r="AP75" s="160"/>
      <c r="AQ75" s="160"/>
      <c r="AR75" s="160"/>
      <c r="AS75" s="160"/>
      <c r="AT75" s="160"/>
      <c r="AU75" s="196"/>
      <c r="AV75" s="196"/>
      <c r="AW75" s="196"/>
      <c r="AX75" s="196"/>
      <c r="AY75" s="196"/>
      <c r="AZ75" s="196"/>
      <c r="BA75" s="196"/>
      <c r="BB75" s="196"/>
      <c r="BC75" s="196"/>
      <c r="BD75" s="196"/>
      <c r="BE75" s="196"/>
      <c r="BF75" s="196"/>
      <c r="BG75" s="196"/>
      <c r="BH75" s="196"/>
      <c r="BI75" s="196"/>
      <c r="BJ75" s="196"/>
      <c r="BK75" s="196"/>
      <c r="BL75" s="196"/>
      <c r="BM75" s="196"/>
      <c r="BN75" s="196"/>
      <c r="BO75" s="196"/>
      <c r="BP75" s="196"/>
      <c r="BQ75" s="196"/>
    </row>
    <row r="76" spans="1:69">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row>
  </sheetData>
  <sheetProtection algorithmName="SHA-512" hashValue="Ggqp9RF99NXswz7UCyHw1Fd+AvChXTj0MSt4TTvN3iv3kQwxkjdu4S9Bxo+Mv0M64XM70Y4j5/PoeMRlCDJGlw==" saltValue="58cW0O88lQrU07juZuFsXA==" spinCount="100000" sheet="1" objects="1" scenarios="1" selectLockedCells="1"/>
  <dataConsolidate/>
  <customSheetViews>
    <customSheetView guid="{A9CD2B30-8F87-11D4-BDDB-400009F05927}" showRuler="0" topLeftCell="B1">
      <selection activeCell="T12" sqref="T12"/>
      <pageMargins left="0.39370078740157483" right="0.39370078740157483" top="0.39370078740157483" bottom="0.39370078740157483" header="0.51181102362204722" footer="0.11811023622047245"/>
      <pageSetup paperSize="9" orientation="portrait" r:id="rId1"/>
      <headerFooter alignWithMargins="0">
        <oddFooter>&amp;C&amp;"Times New Roman,Standard"&amp;8- 3 -</oddFooter>
      </headerFooter>
    </customSheetView>
  </customSheetViews>
  <mergeCells count="283">
    <mergeCell ref="T68:W68"/>
    <mergeCell ref="O58:P58"/>
    <mergeCell ref="U56:V56"/>
    <mergeCell ref="W56:X56"/>
    <mergeCell ref="U58:V58"/>
    <mergeCell ref="Q56:T56"/>
    <mergeCell ref="AA68:AF71"/>
    <mergeCell ref="T70:W70"/>
    <mergeCell ref="Q60:T60"/>
    <mergeCell ref="X62:Y62"/>
    <mergeCell ref="O65:P65"/>
    <mergeCell ref="W58:X58"/>
    <mergeCell ref="U60:V60"/>
    <mergeCell ref="O62:P62"/>
    <mergeCell ref="AB58:AE58"/>
    <mergeCell ref="AB56:AE56"/>
    <mergeCell ref="AD62:AE62"/>
    <mergeCell ref="T71:W71"/>
    <mergeCell ref="W67:Z67"/>
    <mergeCell ref="W60:X60"/>
    <mergeCell ref="AB60:AE60"/>
    <mergeCell ref="O71:S71"/>
    <mergeCell ref="AA62:AC62"/>
    <mergeCell ref="I20:J20"/>
    <mergeCell ref="L23:M23"/>
    <mergeCell ref="L26:M26"/>
    <mergeCell ref="N29:O29"/>
    <mergeCell ref="AB44:AE44"/>
    <mergeCell ref="AD30:AE30"/>
    <mergeCell ref="AB54:AE54"/>
    <mergeCell ref="AB34:AE34"/>
    <mergeCell ref="AB36:AE36"/>
    <mergeCell ref="W48:X48"/>
    <mergeCell ref="O54:P54"/>
    <mergeCell ref="W52:X52"/>
    <mergeCell ref="W54:X54"/>
    <mergeCell ref="L30:M30"/>
    <mergeCell ref="U52:V52"/>
    <mergeCell ref="C40:N40"/>
    <mergeCell ref="C25:D25"/>
    <mergeCell ref="C27:D27"/>
    <mergeCell ref="I26:J26"/>
    <mergeCell ref="C29:D29"/>
    <mergeCell ref="N26:O26"/>
    <mergeCell ref="V22:W22"/>
    <mergeCell ref="U46:V46"/>
    <mergeCell ref="Q34:T34"/>
    <mergeCell ref="L16:M16"/>
    <mergeCell ref="N21:O21"/>
    <mergeCell ref="V18:W18"/>
    <mergeCell ref="V19:W19"/>
    <mergeCell ref="V17:W17"/>
    <mergeCell ref="V20:W20"/>
    <mergeCell ref="V16:W16"/>
    <mergeCell ref="N22:O22"/>
    <mergeCell ref="N16:O16"/>
    <mergeCell ref="L20:M20"/>
    <mergeCell ref="V21:W21"/>
    <mergeCell ref="L22:M22"/>
    <mergeCell ref="N17:O17"/>
    <mergeCell ref="L17:M17"/>
    <mergeCell ref="N20:O20"/>
    <mergeCell ref="L18:M18"/>
    <mergeCell ref="L19:M19"/>
    <mergeCell ref="N19:O19"/>
    <mergeCell ref="N18:O18"/>
    <mergeCell ref="AM5:AN5"/>
    <mergeCell ref="AD28:AE28"/>
    <mergeCell ref="A54:A71"/>
    <mergeCell ref="C56:N56"/>
    <mergeCell ref="C58:N58"/>
    <mergeCell ref="C60:N60"/>
    <mergeCell ref="C62:N62"/>
    <mergeCell ref="BJ12:BJ14"/>
    <mergeCell ref="BC12:BC14"/>
    <mergeCell ref="BF12:BF14"/>
    <mergeCell ref="BI12:BI14"/>
    <mergeCell ref="BA12:BA14"/>
    <mergeCell ref="AZ12:AZ14"/>
    <mergeCell ref="BG12:BG14"/>
    <mergeCell ref="BH12:BH14"/>
    <mergeCell ref="AO12:AO14"/>
    <mergeCell ref="AP12:AP14"/>
    <mergeCell ref="AA16:AB16"/>
    <mergeCell ref="AD16:AE16"/>
    <mergeCell ref="AD17:AE17"/>
    <mergeCell ref="AA20:AB20"/>
    <mergeCell ref="AD18:AE18"/>
    <mergeCell ref="AD20:AE20"/>
    <mergeCell ref="AD19:AE19"/>
    <mergeCell ref="F17:G17"/>
    <mergeCell ref="I21:J21"/>
    <mergeCell ref="L21:M21"/>
    <mergeCell ref="F22:G22"/>
    <mergeCell ref="F28:G28"/>
    <mergeCell ref="V27:W27"/>
    <mergeCell ref="F29:G29"/>
    <mergeCell ref="N23:O23"/>
    <mergeCell ref="L24:M24"/>
    <mergeCell ref="I29:J29"/>
    <mergeCell ref="V25:W25"/>
    <mergeCell ref="N24:O24"/>
    <mergeCell ref="N28:O28"/>
    <mergeCell ref="V28:W28"/>
    <mergeCell ref="V24:W24"/>
    <mergeCell ref="N27:O27"/>
    <mergeCell ref="I24:J24"/>
    <mergeCell ref="V26:W26"/>
    <mergeCell ref="L28:M28"/>
    <mergeCell ref="L27:M27"/>
    <mergeCell ref="L25:M25"/>
    <mergeCell ref="V23:W23"/>
    <mergeCell ref="I19:J19"/>
    <mergeCell ref="L29:M29"/>
    <mergeCell ref="O32:T32"/>
    <mergeCell ref="O46:P46"/>
    <mergeCell ref="O36:P36"/>
    <mergeCell ref="U48:V48"/>
    <mergeCell ref="U32:X32"/>
    <mergeCell ref="W46:X46"/>
    <mergeCell ref="U36:V36"/>
    <mergeCell ref="W34:X34"/>
    <mergeCell ref="U34:V34"/>
    <mergeCell ref="E41:M41"/>
    <mergeCell ref="C48:N48"/>
    <mergeCell ref="C46:N46"/>
    <mergeCell ref="Q58:T58"/>
    <mergeCell ref="Q46:T46"/>
    <mergeCell ref="O52:P52"/>
    <mergeCell ref="C42:N42"/>
    <mergeCell ref="C52:N52"/>
    <mergeCell ref="F18:G18"/>
    <mergeCell ref="I28:J28"/>
    <mergeCell ref="Q54:T54"/>
    <mergeCell ref="C44:N44"/>
    <mergeCell ref="F30:G30"/>
    <mergeCell ref="O50:P50"/>
    <mergeCell ref="I30:J30"/>
    <mergeCell ref="C30:D30"/>
    <mergeCell ref="F27:G27"/>
    <mergeCell ref="C21:D21"/>
    <mergeCell ref="C28:D28"/>
    <mergeCell ref="C23:D23"/>
    <mergeCell ref="I22:J22"/>
    <mergeCell ref="C20:D20"/>
    <mergeCell ref="F19:G19"/>
    <mergeCell ref="F20:G20"/>
    <mergeCell ref="C71:H71"/>
    <mergeCell ref="I68:N68"/>
    <mergeCell ref="I70:N70"/>
    <mergeCell ref="I71:N71"/>
    <mergeCell ref="I69:N69"/>
    <mergeCell ref="C68:H68"/>
    <mergeCell ref="C69:H69"/>
    <mergeCell ref="C70:H70"/>
    <mergeCell ref="N30:O30"/>
    <mergeCell ref="O70:S70"/>
    <mergeCell ref="O68:S68"/>
    <mergeCell ref="O34:P34"/>
    <mergeCell ref="Q48:T48"/>
    <mergeCell ref="Q62:W62"/>
    <mergeCell ref="O69:S69"/>
    <mergeCell ref="T69:W69"/>
    <mergeCell ref="Q67:T67"/>
    <mergeCell ref="C65:N65"/>
    <mergeCell ref="C36:N36"/>
    <mergeCell ref="C50:N50"/>
    <mergeCell ref="Q52:T52"/>
    <mergeCell ref="O56:P56"/>
    <mergeCell ref="C54:N54"/>
    <mergeCell ref="C38:N38"/>
    <mergeCell ref="BL12:BL14"/>
    <mergeCell ref="BK12:BK14"/>
    <mergeCell ref="BD12:BD14"/>
    <mergeCell ref="BE12:BE14"/>
    <mergeCell ref="AR12:AR14"/>
    <mergeCell ref="BB12:BB14"/>
    <mergeCell ref="AW12:AW14"/>
    <mergeCell ref="C15:D15"/>
    <mergeCell ref="C26:D26"/>
    <mergeCell ref="C22:D22"/>
    <mergeCell ref="F25:G25"/>
    <mergeCell ref="C24:D24"/>
    <mergeCell ref="F23:G23"/>
    <mergeCell ref="F24:G24"/>
    <mergeCell ref="C16:D16"/>
    <mergeCell ref="F16:G16"/>
    <mergeCell ref="F26:G26"/>
    <mergeCell ref="E13:E14"/>
    <mergeCell ref="I15:J15"/>
    <mergeCell ref="K13:K14"/>
    <mergeCell ref="F13:G14"/>
    <mergeCell ref="I23:J23"/>
    <mergeCell ref="F21:G21"/>
    <mergeCell ref="AD24:AE24"/>
    <mergeCell ref="AC5:AE5"/>
    <mergeCell ref="N15:O15"/>
    <mergeCell ref="P10:T11"/>
    <mergeCell ref="Q12:Q14"/>
    <mergeCell ref="AC12:AE13"/>
    <mergeCell ref="U12:AB12"/>
    <mergeCell ref="AD14:AE14"/>
    <mergeCell ref="S12:S14"/>
    <mergeCell ref="X13:Z13"/>
    <mergeCell ref="O8:S8"/>
    <mergeCell ref="AD15:AE15"/>
    <mergeCell ref="U13:W13"/>
    <mergeCell ref="AA13:AB13"/>
    <mergeCell ref="P12:P14"/>
    <mergeCell ref="O5:S5"/>
    <mergeCell ref="C8:N8"/>
    <mergeCell ref="C10:D10"/>
    <mergeCell ref="W8:AF8"/>
    <mergeCell ref="AF13:AF14"/>
    <mergeCell ref="AV8:AY9"/>
    <mergeCell ref="AY12:AY14"/>
    <mergeCell ref="AA14:AB14"/>
    <mergeCell ref="AA15:AB15"/>
    <mergeCell ref="C18:D18"/>
    <mergeCell ref="L15:M15"/>
    <mergeCell ref="V15:W15"/>
    <mergeCell ref="V14:W14"/>
    <mergeCell ref="R12:R14"/>
    <mergeCell ref="T12:T14"/>
    <mergeCell ref="N13:O14"/>
    <mergeCell ref="AA17:AB17"/>
    <mergeCell ref="AA18:AB18"/>
    <mergeCell ref="C17:D17"/>
    <mergeCell ref="C12:D14"/>
    <mergeCell ref="I13:J14"/>
    <mergeCell ref="I18:J18"/>
    <mergeCell ref="E12:M12"/>
    <mergeCell ref="H13:H14"/>
    <mergeCell ref="L13:M14"/>
    <mergeCell ref="AX12:AX14"/>
    <mergeCell ref="I16:J16"/>
    <mergeCell ref="AV12:AV14"/>
    <mergeCell ref="AU12:AU14"/>
    <mergeCell ref="AA19:AB19"/>
    <mergeCell ref="AB40:AE40"/>
    <mergeCell ref="AB42:AE42"/>
    <mergeCell ref="AB46:AE46"/>
    <mergeCell ref="AB48:AE48"/>
    <mergeCell ref="AD29:AE29"/>
    <mergeCell ref="AQ12:AQ14"/>
    <mergeCell ref="AA24:AB24"/>
    <mergeCell ref="AA22:AB22"/>
    <mergeCell ref="AD21:AE21"/>
    <mergeCell ref="AA23:AB23"/>
    <mergeCell ref="AA21:AB21"/>
    <mergeCell ref="AD26:AE26"/>
    <mergeCell ref="AD25:AE25"/>
    <mergeCell ref="AD22:AE22"/>
    <mergeCell ref="AA30:AB30"/>
    <mergeCell ref="Z32:AE32"/>
    <mergeCell ref="AA25:AB25"/>
    <mergeCell ref="AA26:AB26"/>
    <mergeCell ref="AA29:AB29"/>
    <mergeCell ref="AD23:AE23"/>
    <mergeCell ref="AL60:AM60"/>
    <mergeCell ref="Q36:T36"/>
    <mergeCell ref="W36:X36"/>
    <mergeCell ref="Q50:T50"/>
    <mergeCell ref="U54:V54"/>
    <mergeCell ref="C19:D19"/>
    <mergeCell ref="F15:G15"/>
    <mergeCell ref="AA28:AB28"/>
    <mergeCell ref="I25:J25"/>
    <mergeCell ref="AD27:AE27"/>
    <mergeCell ref="V29:W29"/>
    <mergeCell ref="AA27:AB27"/>
    <mergeCell ref="I27:J27"/>
    <mergeCell ref="N25:O25"/>
    <mergeCell ref="I17:J17"/>
    <mergeCell ref="AB52:AE52"/>
    <mergeCell ref="AK52:AL52"/>
    <mergeCell ref="AB50:AE50"/>
    <mergeCell ref="AB38:AE38"/>
    <mergeCell ref="V30:W30"/>
    <mergeCell ref="U50:V50"/>
    <mergeCell ref="W50:X50"/>
    <mergeCell ref="O60:P60"/>
    <mergeCell ref="O48:P48"/>
  </mergeCells>
  <phoneticPr fontId="6" type="noConversion"/>
  <conditionalFormatting sqref="C37">
    <cfRule type="cellIs" dxfId="102" priority="216" stopIfTrue="1" operator="notEqual">
      <formula>#REF!+$AC37</formula>
    </cfRule>
  </conditionalFormatting>
  <conditionalFormatting sqref="C15:D18 D19:D26 C19:C30">
    <cfRule type="cellIs" dxfId="101" priority="846" stopIfTrue="1" operator="notEqual">
      <formula>$U15+$AC15</formula>
    </cfRule>
  </conditionalFormatting>
  <conditionalFormatting sqref="C57:Q57 K59:Q59 K61:Q61 K63:Q64 Q65 K66:Q67">
    <cfRule type="cellIs" dxfId="100" priority="112" stopIfTrue="1" operator="equal">
      <formula>"Fehleingabe"</formula>
    </cfRule>
  </conditionalFormatting>
  <conditionalFormatting sqref="C57:Q57 K59:Q59 K61:Q61 Q65 K66:Q67">
    <cfRule type="cellIs" dxfId="99" priority="113" stopIfTrue="1" operator="lessThan">
      <formula>#REF!+$AD57</formula>
    </cfRule>
  </conditionalFormatting>
  <conditionalFormatting sqref="C45:S45 C47:P47 C49:P49 K63:Q64 U39:Y39 Y45 S47:Y47 R49:Y49">
    <cfRule type="cellIs" dxfId="98" priority="118" stopIfTrue="1" operator="lessThan">
      <formula>#REF!+$AD39</formula>
    </cfRule>
  </conditionalFormatting>
  <conditionalFormatting sqref="C45:S45 C47:P47 C49:P49">
    <cfRule type="cellIs" dxfId="97" priority="117" stopIfTrue="1" operator="equal">
      <formula>"Fehleingabe"</formula>
    </cfRule>
  </conditionalFormatting>
  <conditionalFormatting sqref="C37:U37 X15:Y30 O38:X42 U39:Y39 Y45 Q47:Y47 Q49:Y49 Y41 AA45 AA47 AA49 AA39 AA41 O44:X44 Z33:Z34 AA36 AY42:BB42 BD42:BL42 AY44:BB44 BD44:BL44 AW45 AY45:BL45 AU47:AW47 AV48:AW48 AU49:AX49 AB53">
    <cfRule type="cellIs" dxfId="96" priority="159" stopIfTrue="1" operator="equal">
      <formula>"Fehleingabe"</formula>
    </cfRule>
  </conditionalFormatting>
  <conditionalFormatting sqref="K15:K30 K37">
    <cfRule type="expression" dxfId="95" priority="158" stopIfTrue="1">
      <formula>AND($E15&gt;=4,$K15="")</formula>
    </cfRule>
  </conditionalFormatting>
  <conditionalFormatting sqref="N39:O39">
    <cfRule type="cellIs" dxfId="94" priority="1010" stopIfTrue="1" operator="lessThan">
      <formula>#REF!+$I60</formula>
    </cfRule>
  </conditionalFormatting>
  <conditionalFormatting sqref="N41:O41">
    <cfRule type="cellIs" dxfId="93" priority="1013" stopIfTrue="1" operator="lessThan">
      <formula>#REF!+$O68</formula>
    </cfRule>
  </conditionalFormatting>
  <conditionalFormatting sqref="N53:O53">
    <cfRule type="cellIs" dxfId="92" priority="920" stopIfTrue="1" operator="lessThan">
      <formula>#REF!+$X62</formula>
    </cfRule>
  </conditionalFormatting>
  <conditionalFormatting sqref="O40:S40">
    <cfRule type="cellIs" dxfId="91" priority="105" stopIfTrue="1" operator="equal">
      <formula>"Fehleingabe"</formula>
    </cfRule>
    <cfRule type="cellIs" dxfId="90" priority="106" stopIfTrue="1" operator="lessThan">
      <formula>#REF!+$AD40</formula>
    </cfRule>
  </conditionalFormatting>
  <conditionalFormatting sqref="P15:T30">
    <cfRule type="cellIs" dxfId="89" priority="619" stopIfTrue="1" operator="lessThan">
      <formula>$V15+$AD15</formula>
    </cfRule>
  </conditionalFormatting>
  <conditionalFormatting sqref="Q36">
    <cfRule type="cellIs" dxfId="88" priority="1027" stopIfTrue="1" operator="lessThan">
      <formula>#REF!+$AU46</formula>
    </cfRule>
  </conditionalFormatting>
  <conditionalFormatting sqref="Q47:R47 AU47:AW47 Q49 AU49:AX49">
    <cfRule type="cellIs" dxfId="87" priority="1020" stopIfTrue="1" operator="lessThan">
      <formula>#REF!+$AD47</formula>
    </cfRule>
  </conditionalFormatting>
  <conditionalFormatting sqref="T40:X42 T44:X45">
    <cfRule type="cellIs" dxfId="86" priority="82" stopIfTrue="1" operator="equal">
      <formula>"Fehleingabe"</formula>
    </cfRule>
    <cfRule type="cellIs" dxfId="85" priority="83" stopIfTrue="1" operator="lessThan">
      <formula>#REF!+$AD40</formula>
    </cfRule>
  </conditionalFormatting>
  <conditionalFormatting sqref="U15:U30 BN15:BO30">
    <cfRule type="cellIs" dxfId="84" priority="160" stopIfTrue="1" operator="greaterThan">
      <formula>$C15</formula>
    </cfRule>
  </conditionalFormatting>
  <conditionalFormatting sqref="W8">
    <cfRule type="containsText" dxfId="83" priority="16" operator="containsText" text="B">
      <formula>NOT(ISERROR(SEARCH("B",W8)))</formula>
    </cfRule>
  </conditionalFormatting>
  <conditionalFormatting sqref="W36">
    <cfRule type="cellIs" dxfId="82" priority="901" stopIfTrue="1" operator="lessThan">
      <formula>#REF!+$S62</formula>
    </cfRule>
  </conditionalFormatting>
  <conditionalFormatting sqref="W38">
    <cfRule type="cellIs" dxfId="81" priority="104" stopIfTrue="1" operator="lessThan">
      <formula>#REF!+$S67</formula>
    </cfRule>
  </conditionalFormatting>
  <conditionalFormatting sqref="W46">
    <cfRule type="cellIs" dxfId="80" priority="98" stopIfTrue="1" operator="lessThan">
      <formula>#REF!+$S72</formula>
    </cfRule>
  </conditionalFormatting>
  <conditionalFormatting sqref="W48">
    <cfRule type="cellIs" dxfId="79" priority="95" stopIfTrue="1" operator="lessThan">
      <formula>#REF!+$S74</formula>
    </cfRule>
  </conditionalFormatting>
  <conditionalFormatting sqref="W50 W52 W54 W56">
    <cfRule type="cellIs" dxfId="78" priority="1015" stopIfTrue="1" operator="lessThan">
      <formula>#REF!+#REF!</formula>
    </cfRule>
  </conditionalFormatting>
  <conditionalFormatting sqref="W58">
    <cfRule type="cellIs" dxfId="77" priority="985" stopIfTrue="1" operator="lessThan">
      <formula>#REF!+#REF!</formula>
    </cfRule>
  </conditionalFormatting>
  <conditionalFormatting sqref="W60">
    <cfRule type="cellIs" dxfId="76" priority="1019" stopIfTrue="1" operator="lessThan">
      <formula>#REF!+#REF!</formula>
    </cfRule>
  </conditionalFormatting>
  <conditionalFormatting sqref="W67">
    <cfRule type="cellIs" dxfId="75" priority="28" stopIfTrue="1" operator="equal">
      <formula>"Fehleingabe"</formula>
    </cfRule>
    <cfRule type="cellIs" dxfId="74" priority="29" stopIfTrue="1" operator="lessThan">
      <formula>#REF!+$AD67</formula>
    </cfRule>
  </conditionalFormatting>
  <conditionalFormatting sqref="X15:X30">
    <cfRule type="cellIs" dxfId="73" priority="130" stopIfTrue="1" operator="equal">
      <formula>"Fehler"</formula>
    </cfRule>
  </conditionalFormatting>
  <conditionalFormatting sqref="Y38 Y40 AB45:AC45 AB47:AC47 AB49:AC49">
    <cfRule type="cellIs" dxfId="72" priority="115" stopIfTrue="1" operator="equal">
      <formula>"Fehleingabe"</formula>
    </cfRule>
  </conditionalFormatting>
  <conditionalFormatting sqref="Y38">
    <cfRule type="cellIs" dxfId="71" priority="972" stopIfTrue="1" operator="lessThan">
      <formula>#REF!+#REF!</formula>
    </cfRule>
  </conditionalFormatting>
  <conditionalFormatting sqref="Y40:Y41 AA45:AC45 AA47:AC47 AA49:AC49">
    <cfRule type="cellIs" dxfId="70" priority="116" stopIfTrue="1" operator="lessThan">
      <formula>#REF!+$AD40</formula>
    </cfRule>
  </conditionalFormatting>
  <conditionalFormatting sqref="Z33:Z34">
    <cfRule type="cellIs" dxfId="69" priority="852" stopIfTrue="1" operator="lessThan">
      <formula>$AA33+$AD33</formula>
    </cfRule>
  </conditionalFormatting>
  <conditionalFormatting sqref="AA36 P37:U37 O38:X42 O44:X44 AW45 AY45:BL45 AB53 AY40:BF40 BH40:BL40">
    <cfRule type="cellIs" dxfId="68" priority="225" stopIfTrue="1" operator="lessThan">
      <formula>#REF!+$AD36</formula>
    </cfRule>
  </conditionalFormatting>
  <conditionalFormatting sqref="AA46">
    <cfRule type="cellIs" dxfId="67" priority="55" stopIfTrue="1" operator="lessThan">
      <formula>#REF!+$AD46</formula>
    </cfRule>
    <cfRule type="cellIs" dxfId="66" priority="54" stopIfTrue="1" operator="equal">
      <formula>"Fehleingabe"</formula>
    </cfRule>
  </conditionalFormatting>
  <conditionalFormatting sqref="AA48">
    <cfRule type="cellIs" dxfId="65" priority="53" stopIfTrue="1" operator="lessThan">
      <formula>#REF!+$AD48</formula>
    </cfRule>
    <cfRule type="cellIs" dxfId="64" priority="52" stopIfTrue="1" operator="equal">
      <formula>"Fehleingabe"</formula>
    </cfRule>
  </conditionalFormatting>
  <conditionalFormatting sqref="AA50">
    <cfRule type="cellIs" dxfId="63" priority="51" stopIfTrue="1" operator="lessThan">
      <formula>#REF!+$AD50</formula>
    </cfRule>
    <cfRule type="cellIs" dxfId="62" priority="50" stopIfTrue="1" operator="equal">
      <formula>"Fehleingabe"</formula>
    </cfRule>
  </conditionalFormatting>
  <conditionalFormatting sqref="AA52">
    <cfRule type="cellIs" dxfId="61" priority="46" stopIfTrue="1" operator="equal">
      <formula>"Fehleingabe"</formula>
    </cfRule>
    <cfRule type="cellIs" dxfId="60" priority="47" stopIfTrue="1" operator="lessThan">
      <formula>#REF!+$AD52</formula>
    </cfRule>
  </conditionalFormatting>
  <conditionalFormatting sqref="AA54">
    <cfRule type="cellIs" dxfId="59" priority="44" stopIfTrue="1" operator="equal">
      <formula>"Fehleingabe"</formula>
    </cfRule>
    <cfRule type="cellIs" dxfId="58" priority="45" stopIfTrue="1" operator="lessThan">
      <formula>#REF!+$AD54</formula>
    </cfRule>
  </conditionalFormatting>
  <conditionalFormatting sqref="AA56">
    <cfRule type="cellIs" dxfId="57" priority="43" stopIfTrue="1" operator="lessThan">
      <formula>#REF!+$AD56</formula>
    </cfRule>
    <cfRule type="cellIs" dxfId="56" priority="42" stopIfTrue="1" operator="equal">
      <formula>"Fehleingabe"</formula>
    </cfRule>
  </conditionalFormatting>
  <conditionalFormatting sqref="AA58">
    <cfRule type="cellIs" dxfId="55" priority="41" stopIfTrue="1" operator="lessThan">
      <formula>#REF!+$AD58</formula>
    </cfRule>
    <cfRule type="cellIs" dxfId="54" priority="40" stopIfTrue="1" operator="equal">
      <formula>"Fehleingabe"</formula>
    </cfRule>
  </conditionalFormatting>
  <conditionalFormatting sqref="AA60">
    <cfRule type="cellIs" dxfId="53" priority="39" stopIfTrue="1" operator="lessThan">
      <formula>#REF!+$AD60</formula>
    </cfRule>
    <cfRule type="cellIs" dxfId="52" priority="38" stopIfTrue="1" operator="equal">
      <formula>"Fehleingabe"</formula>
    </cfRule>
  </conditionalFormatting>
  <conditionalFormatting sqref="AA15:AB30">
    <cfRule type="expression" dxfId="51" priority="845" stopIfTrue="1">
      <formula>$U15&gt;$C15</formula>
    </cfRule>
    <cfRule type="cellIs" dxfId="50" priority="21" stopIfTrue="1" operator="equal">
      <formula>0</formula>
    </cfRule>
    <cfRule type="cellIs" dxfId="49" priority="129" stopIfTrue="1" operator="equal">
      <formula>"Fehler"</formula>
    </cfRule>
  </conditionalFormatting>
  <conditionalFormatting sqref="AA39:AC39 AA41:AC41">
    <cfRule type="cellIs" dxfId="48" priority="108" stopIfTrue="1" operator="lessThan">
      <formula>#REF!+$AD39</formula>
    </cfRule>
  </conditionalFormatting>
  <conditionalFormatting sqref="AB38">
    <cfRule type="cellIs" dxfId="47" priority="1011" stopIfTrue="1" operator="lessThan">
      <formula>#REF!+$S62</formula>
    </cfRule>
  </conditionalFormatting>
  <conditionalFormatting sqref="AB40">
    <cfRule type="cellIs" dxfId="46" priority="1028" stopIfTrue="1" operator="lessThan">
      <formula>#REF!+$S67</formula>
    </cfRule>
  </conditionalFormatting>
  <conditionalFormatting sqref="AB42">
    <cfRule type="cellIs" dxfId="45" priority="1029" stopIfTrue="1" operator="lessThan">
      <formula>#REF!+$P70</formula>
    </cfRule>
  </conditionalFormatting>
  <conditionalFormatting sqref="AB44">
    <cfRule type="cellIs" dxfId="44" priority="1014" stopIfTrue="1" operator="lessThan">
      <formula>#REF!+$P71</formula>
    </cfRule>
  </conditionalFormatting>
  <conditionalFormatting sqref="AB39:AC39 AB41:AC41">
    <cfRule type="cellIs" dxfId="43" priority="107" stopIfTrue="1" operator="equal">
      <formula>"Fehleingabe"</formula>
    </cfRule>
  </conditionalFormatting>
  <conditionalFormatting sqref="AF15:AF30">
    <cfRule type="expression" dxfId="42" priority="1">
      <formula>AND(L15&lt;&gt;"",AF15="")</formula>
    </cfRule>
  </conditionalFormatting>
  <conditionalFormatting sqref="AO40 AO42 AO44:AO45">
    <cfRule type="cellIs" dxfId="41" priority="143" stopIfTrue="1" operator="equal">
      <formula>"Fehleingabe"</formula>
    </cfRule>
  </conditionalFormatting>
  <conditionalFormatting sqref="AO40">
    <cfRule type="cellIs" dxfId="40" priority="1009" stopIfTrue="1" operator="lessThan">
      <formula>#REF!+$AD40</formula>
    </cfRule>
  </conditionalFormatting>
  <conditionalFormatting sqref="AO42">
    <cfRule type="cellIs" dxfId="39" priority="1031" stopIfTrue="1" operator="lessThan">
      <formula>$C56+#REF!</formula>
    </cfRule>
  </conditionalFormatting>
  <conditionalFormatting sqref="AO44">
    <cfRule type="cellIs" dxfId="38" priority="969" stopIfTrue="1" operator="lessThan">
      <formula>$C57+#REF!</formula>
    </cfRule>
  </conditionalFormatting>
  <conditionalFormatting sqref="AO45">
    <cfRule type="cellIs" dxfId="37" priority="1024" stopIfTrue="1" operator="lessThan">
      <formula>#REF!+$AD45</formula>
    </cfRule>
  </conditionalFormatting>
  <conditionalFormatting sqref="AO41:AQ41">
    <cfRule type="cellIs" dxfId="36" priority="132" stopIfTrue="1" operator="equal">
      <formula>"Fehleingabe"</formula>
    </cfRule>
    <cfRule type="cellIs" dxfId="35" priority="1008" stopIfTrue="1" operator="lessThan">
      <formula>#REF!+$AD41</formula>
    </cfRule>
  </conditionalFormatting>
  <conditionalFormatting sqref="AT41:AW41 AY41:BL41">
    <cfRule type="cellIs" dxfId="34" priority="137" stopIfTrue="1" operator="lessThan">
      <formula>#REF!+$AD41</formula>
    </cfRule>
  </conditionalFormatting>
  <conditionalFormatting sqref="AV48:AW48">
    <cfRule type="cellIs" dxfId="33" priority="1025" stopIfTrue="1" operator="lessThan">
      <formula>#REF!+$AD48</formula>
    </cfRule>
  </conditionalFormatting>
  <conditionalFormatting sqref="AY42:BB42 BD42:BL42 AY44:BB44 BD44:BL44 BG40">
    <cfRule type="cellIs" dxfId="32" priority="968" stopIfTrue="1" operator="lessThan">
      <formula>#REF!+#REF!</formula>
    </cfRule>
  </conditionalFormatting>
  <conditionalFormatting sqref="AY40:BL41 AT41:AW41">
    <cfRule type="cellIs" dxfId="31" priority="136" stopIfTrue="1" operator="equal">
      <formula>"Fehleingabe"</formula>
    </cfRule>
  </conditionalFormatting>
  <dataValidations disablePrompts="1" count="1">
    <dataValidation type="list" allowBlank="1" showInputMessage="1" showErrorMessage="1" sqref="AM5:AN5" xr:uid="{00000000-0002-0000-0200-000000000000}">
      <formula1>Passivhaus</formula1>
    </dataValidation>
  </dataValidations>
  <pageMargins left="0.39370078740157483" right="0.39370078740157483" top="0.39370078740157483" bottom="0.19685039370078741" header="0.51181102362204722" footer="0.11811023622047245"/>
  <pageSetup paperSize="9" scale="93"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6411" r:id="rId5" name="Drop Down 267">
              <controlPr defaultSize="0" print="0" autoLine="0" autoPict="0">
                <anchor moveWithCells="1">
                  <from>
                    <xdr:col>19</xdr:col>
                    <xdr:colOff>69850</xdr:colOff>
                    <xdr:row>6</xdr:row>
                    <xdr:rowOff>133350</xdr:rowOff>
                  </from>
                  <to>
                    <xdr:col>21</xdr:col>
                    <xdr:colOff>50800</xdr:colOff>
                    <xdr:row>8</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CG151"/>
  <sheetViews>
    <sheetView showGridLines="0" workbookViewId="0">
      <selection activeCell="C7" sqref="C7:D7"/>
    </sheetView>
  </sheetViews>
  <sheetFormatPr baseColWidth="10" defaultColWidth="9.7265625" defaultRowHeight="11.5"/>
  <cols>
    <col min="1" max="1" width="1.54296875" style="2" customWidth="1"/>
    <col min="2" max="2" width="0.81640625" style="2" customWidth="1"/>
    <col min="3" max="3" width="2.26953125" style="2" customWidth="1"/>
    <col min="4" max="4" width="1.7265625" style="2" customWidth="1"/>
    <col min="5" max="5" width="2.7265625" style="2" customWidth="1"/>
    <col min="6" max="6" width="1.453125" style="2" customWidth="1"/>
    <col min="7" max="7" width="1.1796875" style="2" customWidth="1"/>
    <col min="8" max="8" width="2.453125" style="2" customWidth="1"/>
    <col min="9" max="9" width="1.453125" style="2" customWidth="1"/>
    <col min="10" max="10" width="1" style="2" customWidth="1"/>
    <col min="11" max="11" width="2.453125" style="2" customWidth="1"/>
    <col min="12" max="12" width="2.1796875" style="2" customWidth="1"/>
    <col min="13" max="13" width="6.1796875" style="2" customWidth="1"/>
    <col min="14" max="14" width="3.1796875" style="2" customWidth="1"/>
    <col min="15" max="15" width="6.1796875" style="2" customWidth="1"/>
    <col min="16" max="16" width="2.54296875" style="2" customWidth="1"/>
    <col min="17" max="17" width="2.54296875" style="2" hidden="1" customWidth="1"/>
    <col min="18" max="20" width="2.54296875" style="2" customWidth="1"/>
    <col min="21" max="21" width="4.453125" style="2" customWidth="1"/>
    <col min="22" max="22" width="3.81640625" style="2" hidden="1" customWidth="1"/>
    <col min="23" max="23" width="6.26953125" style="2" hidden="1" customWidth="1"/>
    <col min="24" max="24" width="3.81640625" style="2" hidden="1" customWidth="1"/>
    <col min="25" max="25" width="6.453125" style="2" hidden="1" customWidth="1"/>
    <col min="26" max="26" width="4.453125" style="2" customWidth="1"/>
    <col min="27" max="27" width="1.7265625" style="2" customWidth="1"/>
    <col min="28" max="28" width="8.54296875" style="2" customWidth="1"/>
    <col min="29" max="30" width="8.54296875" style="2" hidden="1" customWidth="1"/>
    <col min="31" max="31" width="8.54296875" style="2" customWidth="1"/>
    <col min="32" max="32" width="2.26953125" style="2" customWidth="1"/>
    <col min="33" max="33" width="4.453125" style="2" customWidth="1"/>
    <col min="34" max="34" width="2.81640625" style="2" customWidth="1"/>
    <col min="35" max="35" width="6.7265625" style="2" customWidth="1"/>
    <col min="36" max="36" width="12.453125" style="2" customWidth="1"/>
    <col min="37" max="37" width="3.81640625" style="85" customWidth="1"/>
    <col min="38" max="38" width="3.81640625" style="85" hidden="1" customWidth="1"/>
    <col min="39" max="41" width="7" style="85" hidden="1" customWidth="1"/>
    <col min="42" max="42" width="18.1796875" style="85" hidden="1" customWidth="1"/>
    <col min="43" max="43" width="4.26953125" style="85" hidden="1" customWidth="1"/>
    <col min="44" max="44" width="5.54296875" style="85" hidden="1" customWidth="1"/>
    <col min="45" max="48" width="4.26953125" style="85" hidden="1" customWidth="1"/>
    <col min="49" max="49" width="5.1796875" style="85" hidden="1" customWidth="1"/>
    <col min="50" max="50" width="5.26953125" style="85" hidden="1" customWidth="1"/>
    <col min="51" max="55" width="4.26953125" style="85" hidden="1" customWidth="1"/>
    <col min="56" max="56" width="5.81640625" style="85" hidden="1" customWidth="1"/>
    <col min="57" max="57" width="5.54296875" style="85" hidden="1" customWidth="1"/>
    <col min="58" max="58" width="5.7265625" style="85" hidden="1" customWidth="1"/>
    <col min="59" max="62" width="4.26953125" style="85" hidden="1" customWidth="1"/>
    <col min="63" max="63" width="5.26953125" style="85" hidden="1" customWidth="1"/>
    <col min="64" max="64" width="4.26953125" style="85" hidden="1" customWidth="1"/>
    <col min="65" max="65" width="5.54296875" style="85" hidden="1" customWidth="1"/>
    <col min="66" max="66" width="5.7265625" style="85" hidden="1" customWidth="1"/>
    <col min="67" max="67" width="9.7265625" style="85" hidden="1" customWidth="1"/>
    <col min="68" max="72" width="9.7265625" style="85" customWidth="1"/>
    <col min="73" max="83" width="9.7265625" style="85"/>
    <col min="84" max="16384" width="9.7265625" style="2"/>
  </cols>
  <sheetData>
    <row r="1" spans="2:85" ht="6" customHeight="1" thickBot="1">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Q1" s="84"/>
      <c r="AR1" s="84"/>
      <c r="AS1" s="84"/>
      <c r="AT1" s="84"/>
      <c r="AU1" s="84"/>
      <c r="AV1" s="84"/>
      <c r="AW1" s="84"/>
      <c r="AX1" s="84"/>
      <c r="AY1" s="84"/>
      <c r="AZ1" s="84"/>
      <c r="BA1" s="84"/>
      <c r="BB1" s="84"/>
      <c r="BC1" s="84"/>
      <c r="BD1" s="84"/>
      <c r="BE1" s="84"/>
      <c r="BF1" s="84"/>
      <c r="BG1" s="84"/>
      <c r="BH1" s="84"/>
      <c r="BI1" s="84"/>
      <c r="BJ1" s="84"/>
      <c r="BK1" s="84"/>
      <c r="BL1" s="84"/>
      <c r="BM1" s="84"/>
      <c r="BN1" s="84"/>
    </row>
    <row r="2" spans="2:85" ht="19.899999999999999" customHeight="1" thickTop="1">
      <c r="C2" s="937" t="s">
        <v>350</v>
      </c>
      <c r="D2" s="938"/>
      <c r="E2" s="21" t="s">
        <v>78</v>
      </c>
      <c r="G2" s="21"/>
      <c r="H2" s="21"/>
      <c r="I2" s="21"/>
      <c r="J2" s="21"/>
      <c r="K2" s="21"/>
      <c r="L2" s="23"/>
      <c r="M2" s="21"/>
      <c r="N2" s="21"/>
      <c r="O2" s="21"/>
      <c r="P2" s="1006" t="s">
        <v>235</v>
      </c>
      <c r="Q2" s="910"/>
      <c r="R2" s="910"/>
      <c r="S2" s="910"/>
      <c r="T2" s="911"/>
      <c r="U2" s="21"/>
      <c r="V2" s="21"/>
      <c r="W2" s="21"/>
      <c r="X2" s="21"/>
      <c r="Y2" s="21"/>
      <c r="Z2" s="21"/>
      <c r="AA2" s="21"/>
      <c r="AC2" s="21"/>
      <c r="AD2" s="21"/>
      <c r="AE2" s="21"/>
      <c r="AF2" s="21"/>
      <c r="AG2" s="21"/>
      <c r="AH2" s="21"/>
      <c r="AI2" s="21"/>
      <c r="AJ2" s="61"/>
      <c r="AK2" s="196"/>
      <c r="AL2" s="196"/>
      <c r="AM2" s="196"/>
      <c r="AN2" s="196"/>
      <c r="AO2" s="196"/>
      <c r="AP2" s="196"/>
      <c r="AQ2" s="586">
        <v>1</v>
      </c>
      <c r="AR2" s="586">
        <v>2</v>
      </c>
      <c r="AS2" s="586">
        <v>3</v>
      </c>
      <c r="AT2" s="587" t="s">
        <v>224</v>
      </c>
      <c r="AU2" s="587"/>
      <c r="AV2" s="586">
        <v>4</v>
      </c>
      <c r="AW2" s="586">
        <v>5</v>
      </c>
      <c r="AX2" s="586">
        <v>6</v>
      </c>
      <c r="AY2" s="586">
        <v>7</v>
      </c>
      <c r="AZ2" s="586">
        <v>8</v>
      </c>
      <c r="BA2" s="586"/>
      <c r="BB2" s="586"/>
      <c r="BC2" s="586">
        <v>9</v>
      </c>
      <c r="BD2" s="586">
        <v>10</v>
      </c>
      <c r="BE2" s="586">
        <v>11</v>
      </c>
      <c r="BF2" s="586">
        <v>12</v>
      </c>
      <c r="BG2" s="586">
        <v>13</v>
      </c>
      <c r="BH2" s="586">
        <v>14</v>
      </c>
      <c r="BI2" s="586">
        <v>15</v>
      </c>
      <c r="BJ2" s="586">
        <v>16</v>
      </c>
      <c r="BK2" s="586">
        <v>17</v>
      </c>
      <c r="BL2" s="586">
        <v>18</v>
      </c>
      <c r="BM2" s="586">
        <v>19</v>
      </c>
      <c r="BN2" s="586">
        <v>20</v>
      </c>
      <c r="BO2" s="196"/>
      <c r="BP2" s="196"/>
      <c r="BQ2" s="196"/>
      <c r="BR2" s="196"/>
      <c r="BS2" s="196"/>
      <c r="BT2" s="196"/>
      <c r="BU2" s="196"/>
      <c r="BV2" s="196"/>
      <c r="BW2" s="196"/>
      <c r="BX2" s="196"/>
      <c r="BY2" s="196"/>
      <c r="BZ2" s="196"/>
      <c r="CA2" s="196"/>
      <c r="CB2" s="196"/>
      <c r="CC2" s="196"/>
      <c r="CD2" s="196"/>
      <c r="CE2" s="196"/>
      <c r="CF2" s="6"/>
      <c r="CG2" s="6"/>
    </row>
    <row r="3" spans="2:85" ht="4.9000000000000004" customHeight="1">
      <c r="B3" s="28"/>
      <c r="C3" s="21"/>
      <c r="D3" s="21"/>
      <c r="E3" s="21"/>
      <c r="F3" s="21"/>
      <c r="G3" s="21"/>
      <c r="H3" s="21"/>
      <c r="I3" s="21"/>
      <c r="J3" s="21"/>
      <c r="K3" s="21"/>
      <c r="L3" s="21"/>
      <c r="M3" s="21"/>
      <c r="N3" s="21"/>
      <c r="O3" s="21"/>
      <c r="P3" s="912"/>
      <c r="Q3" s="913"/>
      <c r="R3" s="913"/>
      <c r="S3" s="913"/>
      <c r="T3" s="914"/>
      <c r="U3" s="21"/>
      <c r="V3" s="21"/>
      <c r="W3" s="21"/>
      <c r="X3" s="21"/>
      <c r="Y3" s="21"/>
      <c r="Z3" s="21"/>
      <c r="AA3" s="21"/>
      <c r="AB3" s="21"/>
      <c r="AC3" s="21"/>
      <c r="AD3" s="21"/>
      <c r="AE3" s="21"/>
      <c r="AF3" s="21"/>
      <c r="AG3" s="21"/>
      <c r="AH3" s="21"/>
      <c r="AI3" s="21"/>
      <c r="AJ3" s="61"/>
      <c r="AK3" s="196"/>
      <c r="AL3" s="196"/>
      <c r="AM3" s="196"/>
      <c r="AN3" s="196"/>
      <c r="AO3" s="196"/>
      <c r="AP3" s="196"/>
      <c r="AQ3" s="83"/>
      <c r="AR3" s="83"/>
      <c r="AS3" s="83"/>
      <c r="AT3" s="83">
        <f>IF(AND(COUNTIF(P15:T15,"x")=1,R15="X"),8,IF(AND(COUNTIF(P15:T15,"x")=2,R15="X",Q15="X"),14,IF(AND(COUNTIF(P15:T15,"x")=2,R15="X",P15="X"),15,IF(AND(COUNTIF(P15:T15,"x")=2,R15="X",T15="X"),16,0))))</f>
        <v>0</v>
      </c>
      <c r="AU3" s="83"/>
      <c r="AV3" s="83"/>
      <c r="AW3" s="83"/>
      <c r="AX3" s="83"/>
      <c r="AY3" s="83"/>
      <c r="AZ3" s="83"/>
      <c r="BA3" s="83"/>
      <c r="BB3" s="83"/>
      <c r="BC3" s="83"/>
      <c r="BD3" s="83"/>
      <c r="BE3" s="83"/>
      <c r="BF3" s="83"/>
      <c r="BG3" s="83"/>
      <c r="BH3" s="83"/>
      <c r="BI3" s="83"/>
      <c r="BJ3" s="83"/>
      <c r="BK3" s="83"/>
      <c r="BL3" s="83"/>
      <c r="BM3" s="83"/>
      <c r="BN3" s="83"/>
      <c r="BO3" s="196"/>
      <c r="BP3" s="196"/>
      <c r="BQ3" s="196"/>
      <c r="BR3" s="196"/>
      <c r="BS3" s="196"/>
      <c r="BT3" s="196"/>
      <c r="BU3" s="196"/>
      <c r="BV3" s="196"/>
      <c r="BW3" s="196"/>
      <c r="BX3" s="196"/>
      <c r="BY3" s="196"/>
      <c r="BZ3" s="196"/>
      <c r="CA3" s="196"/>
      <c r="CB3" s="196"/>
      <c r="CC3" s="196"/>
      <c r="CD3" s="196"/>
      <c r="CE3" s="196"/>
      <c r="CF3" s="6"/>
      <c r="CG3" s="6"/>
    </row>
    <row r="4" spans="2:85" ht="12.65" customHeight="1">
      <c r="B4" s="21"/>
      <c r="C4" s="896" t="s">
        <v>40</v>
      </c>
      <c r="D4" s="897"/>
      <c r="E4" s="900" t="s">
        <v>21</v>
      </c>
      <c r="F4" s="900"/>
      <c r="G4" s="900"/>
      <c r="H4" s="900"/>
      <c r="I4" s="900"/>
      <c r="J4" s="900"/>
      <c r="K4" s="900"/>
      <c r="L4" s="900"/>
      <c r="M4" s="900"/>
      <c r="N4" s="150"/>
      <c r="O4" s="151"/>
      <c r="P4" s="1004" t="s">
        <v>178</v>
      </c>
      <c r="Q4" s="886" t="s">
        <v>179</v>
      </c>
      <c r="R4" s="886" t="s">
        <v>181</v>
      </c>
      <c r="S4" s="886" t="s">
        <v>193</v>
      </c>
      <c r="T4" s="889" t="s">
        <v>337</v>
      </c>
      <c r="U4" s="924" t="s">
        <v>99</v>
      </c>
      <c r="V4" s="924"/>
      <c r="W4" s="924"/>
      <c r="X4" s="924"/>
      <c r="Y4" s="924"/>
      <c r="Z4" s="924"/>
      <c r="AA4" s="924"/>
      <c r="AB4" s="924"/>
      <c r="AC4" s="924"/>
      <c r="AD4" s="924"/>
      <c r="AE4" s="924"/>
      <c r="AF4" s="924"/>
      <c r="AG4" s="918" t="s">
        <v>101</v>
      </c>
      <c r="AH4" s="919"/>
      <c r="AI4" s="919"/>
      <c r="AJ4" s="486" t="s">
        <v>640</v>
      </c>
      <c r="AK4" s="196"/>
      <c r="AL4" s="196"/>
      <c r="AM4" s="196"/>
      <c r="AN4" s="196"/>
      <c r="AO4" s="196"/>
      <c r="AP4" s="196"/>
      <c r="AQ4" s="904" t="s">
        <v>195</v>
      </c>
      <c r="AR4" s="904" t="s">
        <v>194</v>
      </c>
      <c r="AS4" s="904" t="s">
        <v>193</v>
      </c>
      <c r="AT4" s="904" t="s">
        <v>181</v>
      </c>
      <c r="AU4" s="904"/>
      <c r="AV4" s="904" t="s">
        <v>61</v>
      </c>
      <c r="AW4" s="904" t="s">
        <v>213</v>
      </c>
      <c r="AX4" s="904" t="s">
        <v>214</v>
      </c>
      <c r="AY4" s="904" t="s">
        <v>180</v>
      </c>
      <c r="AZ4" s="904" t="s">
        <v>367</v>
      </c>
      <c r="BA4" s="904" t="s">
        <v>368</v>
      </c>
      <c r="BB4" s="904" t="s">
        <v>236</v>
      </c>
      <c r="BC4" s="904" t="s">
        <v>202</v>
      </c>
      <c r="BD4" s="904" t="s">
        <v>215</v>
      </c>
      <c r="BE4" s="904" t="s">
        <v>216</v>
      </c>
      <c r="BF4" s="904" t="s">
        <v>266</v>
      </c>
      <c r="BG4" s="904" t="s">
        <v>267</v>
      </c>
      <c r="BH4" s="904" t="s">
        <v>268</v>
      </c>
      <c r="BI4" s="904" t="s">
        <v>182</v>
      </c>
      <c r="BJ4" s="904" t="s">
        <v>183</v>
      </c>
      <c r="BK4" s="904" t="s">
        <v>210</v>
      </c>
      <c r="BL4" s="904" t="s">
        <v>198</v>
      </c>
      <c r="BM4" s="904" t="s">
        <v>197</v>
      </c>
      <c r="BN4" s="904" t="s">
        <v>217</v>
      </c>
      <c r="BO4" s="196"/>
      <c r="BP4" s="196"/>
      <c r="BQ4" s="196"/>
      <c r="BR4" s="196"/>
      <c r="BS4" s="196"/>
      <c r="BT4" s="196"/>
      <c r="BU4" s="196"/>
      <c r="BV4" s="196"/>
      <c r="BW4" s="196"/>
      <c r="BX4" s="196"/>
      <c r="BY4" s="196"/>
      <c r="BZ4" s="196"/>
      <c r="CA4" s="196"/>
      <c r="CB4" s="196"/>
      <c r="CC4" s="196"/>
      <c r="CD4" s="196"/>
      <c r="CE4" s="196"/>
      <c r="CF4" s="6"/>
      <c r="CG4" s="6"/>
    </row>
    <row r="5" spans="2:85" ht="33.75" customHeight="1">
      <c r="B5" s="21"/>
      <c r="C5" s="898"/>
      <c r="D5" s="893"/>
      <c r="E5" s="901" t="s">
        <v>8</v>
      </c>
      <c r="F5" s="901" t="s">
        <v>63</v>
      </c>
      <c r="G5" s="948"/>
      <c r="H5" s="901" t="s">
        <v>64</v>
      </c>
      <c r="I5" s="899" t="s">
        <v>65</v>
      </c>
      <c r="J5" s="899"/>
      <c r="K5" s="946" t="s">
        <v>60</v>
      </c>
      <c r="L5" s="903" t="s">
        <v>675</v>
      </c>
      <c r="M5" s="897"/>
      <c r="N5" s="892" t="s">
        <v>62</v>
      </c>
      <c r="O5" s="893"/>
      <c r="P5" s="931"/>
      <c r="Q5" s="887"/>
      <c r="R5" s="887"/>
      <c r="S5" s="887"/>
      <c r="T5" s="890"/>
      <c r="U5" s="1005" t="s">
        <v>72</v>
      </c>
      <c r="V5" s="1005"/>
      <c r="W5" s="1005"/>
      <c r="X5" s="1005"/>
      <c r="Y5" s="1005"/>
      <c r="Z5" s="924"/>
      <c r="AA5" s="929"/>
      <c r="AB5" s="884" t="s">
        <v>300</v>
      </c>
      <c r="AC5" s="926"/>
      <c r="AD5" s="885"/>
      <c r="AE5" s="880" t="s">
        <v>61</v>
      </c>
      <c r="AF5" s="881"/>
      <c r="AG5" s="920"/>
      <c r="AH5" s="921"/>
      <c r="AI5" s="922"/>
      <c r="AJ5" s="940" t="s">
        <v>639</v>
      </c>
      <c r="AK5" s="196"/>
      <c r="AL5" s="196"/>
      <c r="AM5" s="196"/>
      <c r="AN5" s="196"/>
      <c r="AO5" s="196"/>
      <c r="AP5" s="196"/>
      <c r="AQ5" s="904"/>
      <c r="AR5" s="904"/>
      <c r="AS5" s="904"/>
      <c r="AT5" s="904"/>
      <c r="AU5" s="904"/>
      <c r="AV5" s="904"/>
      <c r="AW5" s="904"/>
      <c r="AX5" s="904"/>
      <c r="AY5" s="904"/>
      <c r="AZ5" s="904"/>
      <c r="BA5" s="904"/>
      <c r="BB5" s="904"/>
      <c r="BC5" s="904"/>
      <c r="BD5" s="904"/>
      <c r="BE5" s="904"/>
      <c r="BF5" s="904"/>
      <c r="BG5" s="904"/>
      <c r="BH5" s="904"/>
      <c r="BI5" s="904"/>
      <c r="BJ5" s="904"/>
      <c r="BK5" s="904"/>
      <c r="BL5" s="904"/>
      <c r="BM5" s="904"/>
      <c r="BN5" s="904"/>
      <c r="BO5" s="196"/>
      <c r="BP5" s="196"/>
      <c r="BQ5" s="196"/>
      <c r="BR5" s="196"/>
      <c r="BS5" s="196"/>
      <c r="BT5" s="196"/>
      <c r="BU5" s="196"/>
      <c r="BV5" s="196"/>
      <c r="BW5" s="196"/>
      <c r="BX5" s="196"/>
      <c r="BY5" s="196"/>
      <c r="BZ5" s="196"/>
      <c r="CA5" s="196"/>
      <c r="CB5" s="196"/>
      <c r="CC5" s="196"/>
      <c r="CD5" s="196"/>
      <c r="CE5" s="196"/>
      <c r="CF5" s="6"/>
      <c r="CG5" s="6"/>
    </row>
    <row r="6" spans="2:85" ht="72" customHeight="1">
      <c r="B6" s="21"/>
      <c r="C6" s="894"/>
      <c r="D6" s="895"/>
      <c r="E6" s="902"/>
      <c r="F6" s="902"/>
      <c r="G6" s="949"/>
      <c r="H6" s="902"/>
      <c r="I6" s="899"/>
      <c r="J6" s="899"/>
      <c r="K6" s="947"/>
      <c r="L6" s="894"/>
      <c r="M6" s="895"/>
      <c r="N6" s="894"/>
      <c r="O6" s="895"/>
      <c r="P6" s="932"/>
      <c r="Q6" s="888"/>
      <c r="R6" s="888"/>
      <c r="S6" s="888"/>
      <c r="T6" s="891"/>
      <c r="U6" s="171" t="s">
        <v>79</v>
      </c>
      <c r="V6" s="155" t="s">
        <v>73</v>
      </c>
      <c r="W6" s="156" t="s">
        <v>77</v>
      </c>
      <c r="X6" s="157"/>
      <c r="Y6" s="215"/>
      <c r="Z6" s="884" t="s">
        <v>637</v>
      </c>
      <c r="AA6" s="885"/>
      <c r="AB6" s="152" t="s">
        <v>176</v>
      </c>
      <c r="AC6" s="171" t="s">
        <v>115</v>
      </c>
      <c r="AD6" s="152" t="s">
        <v>177</v>
      </c>
      <c r="AE6" s="880" t="s">
        <v>100</v>
      </c>
      <c r="AF6" s="881"/>
      <c r="AG6" s="153" t="s">
        <v>79</v>
      </c>
      <c r="AH6" s="880" t="s">
        <v>71</v>
      </c>
      <c r="AI6" s="926"/>
      <c r="AJ6" s="941"/>
      <c r="AK6" s="196"/>
      <c r="AL6" s="196"/>
      <c r="AM6" s="196"/>
      <c r="AN6" s="196"/>
      <c r="AO6" s="196"/>
      <c r="AP6" s="196"/>
      <c r="AQ6" s="904"/>
      <c r="AR6" s="904"/>
      <c r="AS6" s="904"/>
      <c r="AT6" s="904"/>
      <c r="AU6" s="904"/>
      <c r="AV6" s="904"/>
      <c r="AW6" s="904"/>
      <c r="AX6" s="904"/>
      <c r="AY6" s="904"/>
      <c r="AZ6" s="904"/>
      <c r="BA6" s="904"/>
      <c r="BB6" s="904"/>
      <c r="BC6" s="904"/>
      <c r="BD6" s="904"/>
      <c r="BE6" s="904"/>
      <c r="BF6" s="904"/>
      <c r="BG6" s="904"/>
      <c r="BH6" s="904"/>
      <c r="BI6" s="904"/>
      <c r="BJ6" s="904"/>
      <c r="BK6" s="904"/>
      <c r="BL6" s="904"/>
      <c r="BM6" s="904"/>
      <c r="BN6" s="904"/>
      <c r="BO6" s="196"/>
      <c r="BP6" s="196"/>
      <c r="BQ6" s="196"/>
      <c r="BR6" s="196"/>
      <c r="BS6" s="196"/>
      <c r="BT6" s="196"/>
      <c r="BU6" s="196"/>
      <c r="BV6" s="196"/>
      <c r="BW6" s="196"/>
      <c r="BX6" s="196"/>
      <c r="BY6" s="196"/>
      <c r="BZ6" s="196"/>
      <c r="CA6" s="196"/>
      <c r="CB6" s="196"/>
      <c r="CC6" s="196"/>
      <c r="CD6" s="196"/>
      <c r="CE6" s="196"/>
      <c r="CF6" s="6"/>
      <c r="CG6" s="6"/>
    </row>
    <row r="7" spans="2:85" ht="13.15" customHeight="1">
      <c r="B7" s="28"/>
      <c r="C7" s="839"/>
      <c r="D7" s="840"/>
      <c r="E7" s="515"/>
      <c r="F7" s="839"/>
      <c r="G7" s="840"/>
      <c r="H7" s="516"/>
      <c r="I7" s="839"/>
      <c r="J7" s="840"/>
      <c r="K7" s="515"/>
      <c r="L7" s="882"/>
      <c r="M7" s="883"/>
      <c r="N7" s="845" t="str">
        <f t="shared" ref="N7:N15" si="0">IF(OR(C7="",L7=""),"",L7*C7)</f>
        <v/>
      </c>
      <c r="O7" s="846"/>
      <c r="P7" s="519"/>
      <c r="Q7" s="520"/>
      <c r="R7" s="521"/>
      <c r="S7" s="521"/>
      <c r="T7" s="522"/>
      <c r="U7" s="515"/>
      <c r="V7" s="526" t="str">
        <f t="shared" ref="V7:V42" si="1">IF(L7&lt;Z7,L7,Z7)</f>
        <v/>
      </c>
      <c r="W7" s="527">
        <f t="shared" ref="W7:W42" si="2">IF(OR(L7="",Z7=""),0,L7-Z7)</f>
        <v>0</v>
      </c>
      <c r="X7" s="526">
        <f t="shared" ref="X7:X42" si="3">IF(E7="",0,E7-2)</f>
        <v>0</v>
      </c>
      <c r="Y7" s="528" t="str">
        <f>IF(OR(L7="",U7=""),"",IF(AND(E7=1,L7&gt;=45),45,IF(AND(E7=1,L7&lt;45),45,IF(AND(E7=2,L7&gt;60),60,IF(AND(E7=2,L7&lt;60),60,IF(AND(F7=3,L7&gt;72),72,IF(AND(E7&gt;2,X7*12+60&gt;L7),X7*12+60,X7*12+60)))))))</f>
        <v/>
      </c>
      <c r="Z7" s="841" t="str">
        <f>IF(OR(L7="",U7="",U7=0),"",IF(AND(E7=1,L7&gt;=45),45,IF(AND(E7=1,L7&lt;45),L7,IF(AND(E7=2,L7&gt;60),60,IF(AND(E7=2,L7&lt;60),L7,IF(AND(F7=3,L7&gt;72),72,IF(AND(E7&gt;2,X7*12+60&gt;L7),L7,X7*12+60)))))))</f>
        <v/>
      </c>
      <c r="AA7" s="844"/>
      <c r="AB7" s="523" t="str">
        <f>IF(AND(P7="x",S7="x",T7="x"),"",IF(AND(P7="x",R7="x",S7="x"),"",IF(OR(AV7=8,AV7=9,U7=""),"",IF(OR(AV7=4,AV7=11),Z7*16/100,""))))</f>
        <v/>
      </c>
      <c r="AC7" s="524"/>
      <c r="AD7" s="523" t="e">
        <f t="shared" ref="AD7:AD52" si="4">IF(OR(AV7=17,AV7=7),(Z7*16/100+Z7+L7-Z7)*U7,IF(OR(AV7=16,AV7=15,AV7=8,AV7=13,AV7=1,AV7=9,AV7=20,AV7=21),Z7*U7,IF(AV7=12,(Z7+L7-Z7)*U7,IF(OR(AV7=4,AV7=11),(Z7*16/100+Z7)*U7,IF(AV7=6,(Z7+L7-Z7)*U7,0)))))</f>
        <v>#VALUE!</v>
      </c>
      <c r="AE7" s="1003" t="str">
        <f>IF(OR(U7="",Z7="",Z7=0),"",IF(AD7=0,"",IF(AD7/U7&gt;L7,L7*U7,AD7)))</f>
        <v/>
      </c>
      <c r="AF7" s="841"/>
      <c r="AG7" s="525" t="str">
        <f t="shared" ref="AG7:AG42" si="5">IF(C7="","",IF(C7-U7=0,"",C7-U7))</f>
        <v/>
      </c>
      <c r="AH7" s="841" t="str">
        <f t="shared" ref="AH7:AH42" si="6">IF(AG7="","",AG7*L7)</f>
        <v/>
      </c>
      <c r="AI7" s="843"/>
      <c r="AJ7" s="518"/>
      <c r="AK7" s="196"/>
      <c r="AL7" s="196"/>
      <c r="AM7" s="196"/>
      <c r="AN7" s="595"/>
      <c r="AO7" s="596"/>
      <c r="AP7" s="596"/>
      <c r="AQ7" s="131">
        <f>IF(AND(COUNTIF(P7:T7,"X")=3,P7="X",S7="X",T7="X"),17,IF(COUNTIF(P7:T7,"x")=0,1,0))</f>
        <v>1</v>
      </c>
      <c r="AR7" s="131">
        <f>IF(AND(COUNTIF(P7:T7,"x")=2,P7="x",T7="X"),7,IF(AND(COUNTIF(P7:T7,"x")=1,P7="X"),4,IF(AND(COUNTIF(P7:T7,"x")=1,T7="X"),6,0)))</f>
        <v>0</v>
      </c>
      <c r="AS7" s="131">
        <f>IF(AND(COUNTIF(P7:T7,"x")=2,S7="X",R7="X"),9,IF(AND(COUNTIF(P7:T7,"x")=2,S7="X",P7="X"),11,IF(AND(COUNTIF(P7:T7,"x")=2,S7="X",T7="X"),12,IF(AND(COUNTIF(P7:T7,"x")=1,S7="X"),13,0))))</f>
        <v>0</v>
      </c>
      <c r="AT7" s="131">
        <f>IF(AND(COUNTIF(P7:T7,"X")=3,P7="X",R7="X",T7="X"),21,IF(AND(COUNTIF(P7:T7,"x")=1,R7="X"),8,IF(AND(COUNTIF(P7:T7,"x")=2,R7="X",P7="X"),15,IF(AND(COUNTIF(P7:T7,"x")=2,R7="X",T7="X"),16,0))))</f>
        <v>0</v>
      </c>
      <c r="AU7" s="131">
        <f>IF(AND(COUNTIF(P7:T7,"x")=4,P7="X",R7="X",S7="X",T7="X"),20,IF(AND(COUNTIF(P7:T7,"x")=3,R7="X",S7="X",T7="X"),20,IF(AND(COUNTIF(P7:T7,"x")=3,P7="X",R7="X",S7="X"),20,0)))</f>
        <v>0</v>
      </c>
      <c r="AV7" s="131">
        <f>SUM(AQ7:AU7)</f>
        <v>1</v>
      </c>
      <c r="AW7" s="642">
        <f>IF(U7="",0,IF(OR(AV7=8,AV7=9,AV7=14,AV7=20),0,IF(Q7&lt;&gt;"",AE7,0)))</f>
        <v>0</v>
      </c>
      <c r="AX7" s="642">
        <f t="shared" ref="AX7:AX18" si="7">IF(U7="",0,IF(OR(AV7=8,AV7=9,AV7=15,AV7=20,AV7=21),0,IF(P7&lt;&gt;"",AE7,0)))</f>
        <v>0</v>
      </c>
      <c r="AY7" s="131">
        <f t="shared" ref="AY7:AY18" si="8">IF(U7="",0,IF(OR(AV7=8,AV7=9,AV7=15,AV7=20,AV7=21),0,IF(P7&lt;&gt;"",U7,0)))</f>
        <v>0</v>
      </c>
      <c r="AZ7" s="643">
        <f>IF(OR(AV7=4,AV7=7),AX7,0)</f>
        <v>0</v>
      </c>
      <c r="BA7" s="643">
        <f>IF(OR(AV7=11,AV7=17),AX7,0)</f>
        <v>0</v>
      </c>
      <c r="BB7" s="131">
        <f>IF(AH7="",0,AH7)</f>
        <v>0</v>
      </c>
      <c r="BC7" s="644">
        <f>IF(OR(U7="",AV7=20),0,IF(OR(AV7=4,AV7=5,AV7=6,AV7=7,AV7=3,AV7=1),U7,0))</f>
        <v>0</v>
      </c>
      <c r="BD7" s="131">
        <f>IF(U7="",0,IF(OR(AV7=4,AV7=5,AV7=6,AV7=7,AV7=3,AV7=1,AV7=20),AE7,0))</f>
        <v>0</v>
      </c>
      <c r="BE7" s="645">
        <f>IF(U7="",0,IF(OR(AV7=4,AV7=5,AV7=6,AV7=7,AV7=3,AV7=1,AV7=20),N7-BB7,0))</f>
        <v>0</v>
      </c>
      <c r="BF7" s="644">
        <f>IF(OR(U7="",AV7=20),0,IF(OR(AV7=8,AV7=14,AV7=15,AV7=16,AV7=21),U7,0))</f>
        <v>0</v>
      </c>
      <c r="BG7" s="131">
        <f>IF(OR(U7="",AV7=20),0,IF(OR(AV7=8,AV7=14,AV7=15,AV7=16,AV7=21),AE7,0))</f>
        <v>0</v>
      </c>
      <c r="BH7" s="643">
        <f>IF(OR(U7="",AV7=20),0,IF(OR(AV7=8,AV7=14,AV7=15,AV7=16,AV7=21),N7-BB7,0))</f>
        <v>0</v>
      </c>
      <c r="BI7" s="646">
        <f>IF(U7="",0,IF(OR(AV7=9,AV7=20),U7,0))</f>
        <v>0</v>
      </c>
      <c r="BJ7" s="642">
        <f>IF(U7="",0,IF(OR(AV7=9,AV7=20),AE7,0))</f>
        <v>0</v>
      </c>
      <c r="BK7" s="625">
        <f>IF(U7="",0,IF(OR(AV7=9,AV7=20),N7-BB7,0))</f>
        <v>0</v>
      </c>
      <c r="BL7" s="646">
        <f>IF(OR(U7="",AV7=20),0,IF(OR(AV7=10,AV7=11,AV7=12,AV7=13,AV7=17,AV7=18),U7,0))</f>
        <v>0</v>
      </c>
      <c r="BM7" s="642">
        <f>IF(OR(U7="",AV7=20),0,IF(OR(AV7=10,AV7=11,AV7=12,AV7=13,AV7=17,AV7=18),AE7,0))</f>
        <v>0</v>
      </c>
      <c r="BN7" s="647">
        <f>IF(OR(U7="",AV7=20),0,IF(OR(AV7=10,AV7=11,AV7=12,AV7=13,AV7=17,AV7=18),N7-BB7,0))</f>
        <v>0</v>
      </c>
      <c r="BO7" s="196"/>
      <c r="BP7" s="196"/>
      <c r="BQ7" s="196"/>
      <c r="BR7" s="196"/>
      <c r="BS7" s="196"/>
      <c r="BT7" s="196"/>
      <c r="BU7" s="196"/>
      <c r="BV7" s="196"/>
      <c r="BW7" s="196"/>
      <c r="BX7" s="196"/>
      <c r="BY7" s="196"/>
      <c r="BZ7" s="196"/>
      <c r="CA7" s="196"/>
      <c r="CB7" s="196"/>
      <c r="CC7" s="196"/>
      <c r="CD7" s="196"/>
      <c r="CE7" s="196"/>
      <c r="CF7" s="6"/>
      <c r="CG7" s="6"/>
    </row>
    <row r="8" spans="2:85" ht="13.15" customHeight="1">
      <c r="B8" s="28"/>
      <c r="C8" s="839"/>
      <c r="D8" s="840"/>
      <c r="E8" s="515"/>
      <c r="F8" s="839"/>
      <c r="G8" s="840"/>
      <c r="H8" s="516"/>
      <c r="I8" s="839"/>
      <c r="J8" s="840"/>
      <c r="K8" s="515"/>
      <c r="L8" s="882"/>
      <c r="M8" s="883"/>
      <c r="N8" s="845" t="str">
        <f t="shared" si="0"/>
        <v/>
      </c>
      <c r="O8" s="846"/>
      <c r="P8" s="529"/>
      <c r="Q8" s="530"/>
      <c r="R8" s="531"/>
      <c r="S8" s="521"/>
      <c r="T8" s="522"/>
      <c r="U8" s="515"/>
      <c r="V8" s="526" t="str">
        <f t="shared" si="1"/>
        <v/>
      </c>
      <c r="W8" s="527">
        <f t="shared" si="2"/>
        <v>0</v>
      </c>
      <c r="X8" s="526">
        <f t="shared" si="3"/>
        <v>0</v>
      </c>
      <c r="Y8" s="528" t="str">
        <f t="shared" ref="Y8:Y42" si="9">IF(OR(L8="",U8=""),"",IF(AND(E8=1,L8&gt;=45),45,IF(AND(E8=1,L8&lt;45),45,IF(AND(E8=2,L8&gt;60),60,IF(AND(E8=2,L8&lt;60),60,IF(AND(F8=3,L8&gt;72),72,IF(AND(E8&gt;2,X8*12+60&gt;L8),X8*12+60,X8*12+60)))))))</f>
        <v/>
      </c>
      <c r="Z8" s="841" t="str">
        <f t="shared" ref="Z8:Z52" si="10">IF(OR(L8="",U8="",U8=0),"",IF(AND(E8=1,L8&gt;=45),45,IF(AND(E8=1,L8&lt;45),L8,IF(AND(E8=2,L8&gt;60),60,IF(AND(E8=2,L8&lt;60),L8,IF(AND(F8=3,L8&gt;72),72,IF(AND(E8&gt;2,X8*12+60&gt;L8),L8,X8*12+60)))))))</f>
        <v/>
      </c>
      <c r="AA8" s="844"/>
      <c r="AB8" s="523" t="str">
        <f>IF(AND(P8="x",S8="x",T8="x"),"",IF(AND(P8="x",R8="x",S8="x"),"",IF(OR(AV8=8,AV8=9,U8=""),"",IF(OR(AV8=4,AV8=11),Z8*16/100,""))))</f>
        <v/>
      </c>
      <c r="AC8" s="524"/>
      <c r="AD8" s="523" t="e">
        <f t="shared" si="4"/>
        <v>#VALUE!</v>
      </c>
      <c r="AE8" s="1003" t="str">
        <f t="shared" ref="AE8:AE52" si="11">IF(OR(U8="",Z8="",Z8=0),"",IF(AD8=0,"",IF(AD8/U8&gt;L8,L8*U8,AD8)))</f>
        <v/>
      </c>
      <c r="AF8" s="841"/>
      <c r="AG8" s="525" t="str">
        <f t="shared" si="5"/>
        <v/>
      </c>
      <c r="AH8" s="841" t="str">
        <f t="shared" si="6"/>
        <v/>
      </c>
      <c r="AI8" s="843"/>
      <c r="AJ8" s="518"/>
      <c r="AK8" s="196"/>
      <c r="AL8" s="196"/>
      <c r="AM8" s="196"/>
      <c r="AN8" s="595"/>
      <c r="AO8" s="596"/>
      <c r="AP8" s="596"/>
      <c r="AQ8" s="131">
        <f t="shared" ref="AQ8:AQ52" si="12">IF(AND(COUNTIF(P8:T8,"X")=3,P8="X",S8="X",T8="X"),17,IF(COUNTIF(P8:T8,"x")=0,1,0))</f>
        <v>1</v>
      </c>
      <c r="AR8" s="131">
        <f t="shared" ref="AR8:AR52" si="13">IF(AND(COUNTIF(P8:T8,"x")=2,P8="x",T8="X"),7,IF(AND(COUNTIF(P8:T8,"x")=1,P8="X"),4,IF(AND(COUNTIF(P8:T8,"x")=1,T8="X"),6,0)))</f>
        <v>0</v>
      </c>
      <c r="AS8" s="131">
        <f t="shared" ref="AS8:AS52" si="14">IF(AND(COUNTIF(P8:T8,"x")=2,S8="X",R8="X"),9,IF(AND(COUNTIF(P8:T8,"x")=2,S8="X",P8="X"),11,IF(AND(COUNTIF(P8:T8,"x")=2,S8="X",T8="X"),12,IF(AND(COUNTIF(P8:T8,"x")=1,S8="X"),13,0))))</f>
        <v>0</v>
      </c>
      <c r="AT8" s="131">
        <f t="shared" ref="AT8:AT52" si="15">IF(AND(COUNTIF(P8:T8,"X")=3,P8="X",R8="X",T8="X"),21,IF(AND(COUNTIF(P8:T8,"x")=1,R8="X"),8,IF(AND(COUNTIF(P8:T8,"x")=2,R8="X",P8="X"),15,IF(AND(COUNTIF(P8:T8,"x")=2,R8="X",T8="X"),16,0))))</f>
        <v>0</v>
      </c>
      <c r="AU8" s="131">
        <f t="shared" ref="AU8:AU52" si="16">IF(AND(COUNTIF(P8:T8,"x")=4,P8="X",R8="X",S8="X",T8="X"),20,IF(AND(COUNTIF(P8:T8,"x")=3,R8="X",S8="X",T8="X"),20,IF(AND(COUNTIF(P8:T8,"x")=3,P8="X",R8="X",S8="X"),20,0)))</f>
        <v>0</v>
      </c>
      <c r="AV8" s="131">
        <f t="shared" ref="AV8:AV52" si="17">SUM(AQ8:AU8)</f>
        <v>1</v>
      </c>
      <c r="AW8" s="642">
        <f t="shared" ref="AW8:AW52" si="18">IF(U8="",0,IF(OR(AV8=8,AV8=9,AV8=14,AV8=20),0,IF(Q8&lt;&gt;"",AE8,0)))</f>
        <v>0</v>
      </c>
      <c r="AX8" s="642">
        <f t="shared" si="7"/>
        <v>0</v>
      </c>
      <c r="AY8" s="131">
        <f t="shared" si="8"/>
        <v>0</v>
      </c>
      <c r="AZ8" s="643">
        <f t="shared" ref="AZ8:AZ52" si="19">IF(OR(AV8=4,AV8=7),AX8,0)</f>
        <v>0</v>
      </c>
      <c r="BA8" s="643">
        <f t="shared" ref="BA8:BA52" si="20">IF(OR(AV8=11,AV8=17),AX8,0)</f>
        <v>0</v>
      </c>
      <c r="BB8" s="131">
        <f t="shared" ref="BB8:BB52" si="21">IF(AH8="",0,AH8)</f>
        <v>0</v>
      </c>
      <c r="BC8" s="644">
        <f t="shared" ref="BC8:BC52" si="22">IF(OR(U8="",AV8=20),0,IF(OR(AV8=4,AV8=5,AV8=6,AV8=7,AV8=3,AV8=1),U8,0))</f>
        <v>0</v>
      </c>
      <c r="BD8" s="131">
        <f t="shared" ref="BD8:BD52" si="23">IF(OR(U8="",AV8=20),0,IF(OR(AV8=4,AV8=5,AV8=6,AV8=7,AV8=3,AV8=1),AE8,0))</f>
        <v>0</v>
      </c>
      <c r="BE8" s="645">
        <f t="shared" ref="BE8:BE52" si="24">IF(OR(U8="",AV8=20),0,IF(OR(AV8=4,AV8=5,AV8=6,AV8=7,AV8=3,AV8=1),N8-BB8,0))</f>
        <v>0</v>
      </c>
      <c r="BF8" s="644">
        <f t="shared" ref="BF8:BF52" si="25">IF(OR(U8="",AV8=20),0,IF(OR(AV8=8,AV8=14,AV8=15,AV8=16,AV8=21),U8,0))</f>
        <v>0</v>
      </c>
      <c r="BG8" s="131">
        <f t="shared" ref="BG8:BG52" si="26">IF(OR(U8="",AV8=20),0,IF(OR(AV8=8,AV8=14,AV8=15,AV8=16,AV8=21),AE8,0))</f>
        <v>0</v>
      </c>
      <c r="BH8" s="643">
        <f t="shared" ref="BH8:BH52" si="27">IF(OR(U8="",AV8=20),0,IF(OR(AV8=8,AV8=14,AV8=15,AV8=16,AV8=21),N8-BB8,0))</f>
        <v>0</v>
      </c>
      <c r="BI8" s="646">
        <f t="shared" ref="BI8:BI52" si="28">IF(U8="",0,IF(OR(AV8=9,AV8=20),U8,0))</f>
        <v>0</v>
      </c>
      <c r="BJ8" s="642">
        <f t="shared" ref="BJ8:BJ52" si="29">IF(U8="",0,IF(OR(AV8=9,AV8=20),AE8,0))</f>
        <v>0</v>
      </c>
      <c r="BK8" s="625">
        <f t="shared" ref="BK8:BK52" si="30">IF(U8="",0,IF(OR(AV8=9,AV8=20),N8-BB8,0))</f>
        <v>0</v>
      </c>
      <c r="BL8" s="646">
        <f t="shared" ref="BL8:BL52" si="31">IF(OR(U8="",AV8=20),0,IF(OR(AV8=10,AV8=11,AV8=12,AV8=13,AV8=17,AV8=18),U8,0))</f>
        <v>0</v>
      </c>
      <c r="BM8" s="642">
        <f t="shared" ref="BM8:BM52" si="32">IF(OR(U8="",AV8=20),0,IF(OR(AV8=10,AV8=11,AV8=12,AV8=13,AV8=17,AV8=18),AE8,0))</f>
        <v>0</v>
      </c>
      <c r="BN8" s="647">
        <f t="shared" ref="BN8:BN52" si="33">IF(OR(U8="",AV8=20),0,IF(OR(AV8=10,AV8=11,AV8=12,AV8=13,AV8=17,AV8=18),N8-BB8,0))</f>
        <v>0</v>
      </c>
      <c r="BO8" s="196"/>
      <c r="BP8" s="196"/>
      <c r="BQ8" s="196"/>
      <c r="BR8" s="196"/>
      <c r="BS8" s="196"/>
      <c r="BT8" s="196"/>
      <c r="BU8" s="196"/>
      <c r="BV8" s="196"/>
      <c r="BW8" s="196"/>
      <c r="BX8" s="196"/>
      <c r="BY8" s="196"/>
      <c r="BZ8" s="196"/>
      <c r="CA8" s="196"/>
      <c r="CB8" s="196"/>
      <c r="CC8" s="196"/>
      <c r="CD8" s="196"/>
      <c r="CE8" s="196"/>
      <c r="CF8" s="6"/>
      <c r="CG8" s="6"/>
    </row>
    <row r="9" spans="2:85" ht="13.15" customHeight="1">
      <c r="B9" s="28"/>
      <c r="C9" s="839"/>
      <c r="D9" s="840"/>
      <c r="E9" s="515"/>
      <c r="F9" s="839"/>
      <c r="G9" s="840"/>
      <c r="H9" s="516"/>
      <c r="I9" s="839"/>
      <c r="J9" s="840"/>
      <c r="K9" s="515"/>
      <c r="L9" s="882"/>
      <c r="M9" s="883"/>
      <c r="N9" s="845" t="str">
        <f t="shared" si="0"/>
        <v/>
      </c>
      <c r="O9" s="846"/>
      <c r="P9" s="519"/>
      <c r="Q9" s="520"/>
      <c r="R9" s="521"/>
      <c r="S9" s="521"/>
      <c r="T9" s="522"/>
      <c r="U9" s="515"/>
      <c r="V9" s="526" t="str">
        <f t="shared" si="1"/>
        <v/>
      </c>
      <c r="W9" s="527">
        <f t="shared" si="2"/>
        <v>0</v>
      </c>
      <c r="X9" s="526">
        <f t="shared" si="3"/>
        <v>0</v>
      </c>
      <c r="Y9" s="528" t="str">
        <f t="shared" si="9"/>
        <v/>
      </c>
      <c r="Z9" s="841" t="str">
        <f t="shared" si="10"/>
        <v/>
      </c>
      <c r="AA9" s="844"/>
      <c r="AB9" s="523" t="str">
        <f t="shared" ref="AB9:AB52" si="34">IF(AND(P9="x",S9="x",T9="x"),"",IF(AND(P9="x",R9="x",S9="x"),"",IF(OR(AV9=8,AV9=9,U9=""),"",IF(OR(AV9=4,AV9=11),Z9*16/100,""))))</f>
        <v/>
      </c>
      <c r="AC9" s="524"/>
      <c r="AD9" s="523" t="e">
        <f t="shared" si="4"/>
        <v>#VALUE!</v>
      </c>
      <c r="AE9" s="1003" t="str">
        <f t="shared" si="11"/>
        <v/>
      </c>
      <c r="AF9" s="841"/>
      <c r="AG9" s="525" t="str">
        <f t="shared" si="5"/>
        <v/>
      </c>
      <c r="AH9" s="841" t="str">
        <f t="shared" si="6"/>
        <v/>
      </c>
      <c r="AI9" s="843"/>
      <c r="AJ9" s="518"/>
      <c r="AK9" s="196"/>
      <c r="AL9" s="196"/>
      <c r="AM9" s="196"/>
      <c r="AN9" s="196"/>
      <c r="AO9" s="596"/>
      <c r="AP9" s="596"/>
      <c r="AQ9" s="131">
        <f t="shared" si="12"/>
        <v>1</v>
      </c>
      <c r="AR9" s="131">
        <f t="shared" si="13"/>
        <v>0</v>
      </c>
      <c r="AS9" s="131">
        <f t="shared" si="14"/>
        <v>0</v>
      </c>
      <c r="AT9" s="131">
        <f t="shared" si="15"/>
        <v>0</v>
      </c>
      <c r="AU9" s="131">
        <f t="shared" si="16"/>
        <v>0</v>
      </c>
      <c r="AV9" s="131">
        <f t="shared" si="17"/>
        <v>1</v>
      </c>
      <c r="AW9" s="642">
        <f t="shared" si="18"/>
        <v>0</v>
      </c>
      <c r="AX9" s="642">
        <f t="shared" si="7"/>
        <v>0</v>
      </c>
      <c r="AY9" s="131">
        <f t="shared" si="8"/>
        <v>0</v>
      </c>
      <c r="AZ9" s="643">
        <f t="shared" si="19"/>
        <v>0</v>
      </c>
      <c r="BA9" s="643">
        <f t="shared" si="20"/>
        <v>0</v>
      </c>
      <c r="BB9" s="131">
        <f t="shared" si="21"/>
        <v>0</v>
      </c>
      <c r="BC9" s="644">
        <f t="shared" si="22"/>
        <v>0</v>
      </c>
      <c r="BD9" s="131">
        <f t="shared" si="23"/>
        <v>0</v>
      </c>
      <c r="BE9" s="645">
        <f t="shared" si="24"/>
        <v>0</v>
      </c>
      <c r="BF9" s="644">
        <f t="shared" si="25"/>
        <v>0</v>
      </c>
      <c r="BG9" s="131">
        <f t="shared" si="26"/>
        <v>0</v>
      </c>
      <c r="BH9" s="643">
        <f t="shared" si="27"/>
        <v>0</v>
      </c>
      <c r="BI9" s="646">
        <f t="shared" si="28"/>
        <v>0</v>
      </c>
      <c r="BJ9" s="642">
        <f t="shared" si="29"/>
        <v>0</v>
      </c>
      <c r="BK9" s="625">
        <f t="shared" si="30"/>
        <v>0</v>
      </c>
      <c r="BL9" s="646">
        <f t="shared" si="31"/>
        <v>0</v>
      </c>
      <c r="BM9" s="642">
        <f t="shared" si="32"/>
        <v>0</v>
      </c>
      <c r="BN9" s="647">
        <f t="shared" si="33"/>
        <v>0</v>
      </c>
      <c r="BO9" s="196"/>
      <c r="BP9" s="196"/>
      <c r="BQ9" s="196"/>
      <c r="BR9" s="196"/>
      <c r="BS9" s="196"/>
      <c r="BT9" s="196"/>
      <c r="BU9" s="196"/>
      <c r="BV9" s="196"/>
      <c r="BW9" s="196"/>
      <c r="BX9" s="196"/>
      <c r="BY9" s="196"/>
      <c r="BZ9" s="196"/>
      <c r="CA9" s="196"/>
      <c r="CB9" s="196"/>
      <c r="CC9" s="196"/>
      <c r="CD9" s="196"/>
      <c r="CE9" s="196"/>
      <c r="CF9" s="6"/>
      <c r="CG9" s="6"/>
    </row>
    <row r="10" spans="2:85" ht="13.15" customHeight="1">
      <c r="B10" s="28"/>
      <c r="C10" s="839"/>
      <c r="D10" s="840"/>
      <c r="E10" s="515"/>
      <c r="F10" s="839"/>
      <c r="G10" s="840"/>
      <c r="H10" s="516"/>
      <c r="I10" s="839"/>
      <c r="J10" s="840"/>
      <c r="K10" s="515"/>
      <c r="L10" s="882"/>
      <c r="M10" s="883"/>
      <c r="N10" s="845" t="str">
        <f t="shared" si="0"/>
        <v/>
      </c>
      <c r="O10" s="846"/>
      <c r="P10" s="519"/>
      <c r="Q10" s="520"/>
      <c r="R10" s="521"/>
      <c r="S10" s="521"/>
      <c r="T10" s="522"/>
      <c r="U10" s="515"/>
      <c r="V10" s="526" t="str">
        <f t="shared" si="1"/>
        <v/>
      </c>
      <c r="W10" s="527">
        <f t="shared" si="2"/>
        <v>0</v>
      </c>
      <c r="X10" s="526">
        <f t="shared" si="3"/>
        <v>0</v>
      </c>
      <c r="Y10" s="528" t="str">
        <f t="shared" si="9"/>
        <v/>
      </c>
      <c r="Z10" s="841" t="str">
        <f t="shared" si="10"/>
        <v/>
      </c>
      <c r="AA10" s="844"/>
      <c r="AB10" s="523" t="str">
        <f t="shared" si="34"/>
        <v/>
      </c>
      <c r="AC10" s="524"/>
      <c r="AD10" s="523" t="e">
        <f t="shared" si="4"/>
        <v>#VALUE!</v>
      </c>
      <c r="AE10" s="1003" t="str">
        <f t="shared" si="11"/>
        <v/>
      </c>
      <c r="AF10" s="841"/>
      <c r="AG10" s="525" t="str">
        <f t="shared" si="5"/>
        <v/>
      </c>
      <c r="AH10" s="841" t="str">
        <f t="shared" si="6"/>
        <v/>
      </c>
      <c r="AI10" s="843"/>
      <c r="AJ10" s="518"/>
      <c r="AK10" s="196"/>
      <c r="AL10" s="196"/>
      <c r="AM10" s="196"/>
      <c r="AN10" s="595"/>
      <c r="AO10" s="596"/>
      <c r="AP10" s="596"/>
      <c r="AQ10" s="131">
        <f t="shared" si="12"/>
        <v>1</v>
      </c>
      <c r="AR10" s="131">
        <f t="shared" si="13"/>
        <v>0</v>
      </c>
      <c r="AS10" s="131">
        <f t="shared" si="14"/>
        <v>0</v>
      </c>
      <c r="AT10" s="131">
        <f t="shared" si="15"/>
        <v>0</v>
      </c>
      <c r="AU10" s="131">
        <f t="shared" si="16"/>
        <v>0</v>
      </c>
      <c r="AV10" s="131">
        <f t="shared" si="17"/>
        <v>1</v>
      </c>
      <c r="AW10" s="642">
        <f t="shared" si="18"/>
        <v>0</v>
      </c>
      <c r="AX10" s="642">
        <f t="shared" si="7"/>
        <v>0</v>
      </c>
      <c r="AY10" s="131">
        <f t="shared" si="8"/>
        <v>0</v>
      </c>
      <c r="AZ10" s="643">
        <f t="shared" si="19"/>
        <v>0</v>
      </c>
      <c r="BA10" s="643">
        <f t="shared" si="20"/>
        <v>0</v>
      </c>
      <c r="BB10" s="131">
        <f t="shared" si="21"/>
        <v>0</v>
      </c>
      <c r="BC10" s="644">
        <f t="shared" si="22"/>
        <v>0</v>
      </c>
      <c r="BD10" s="131">
        <f t="shared" si="23"/>
        <v>0</v>
      </c>
      <c r="BE10" s="645">
        <f t="shared" si="24"/>
        <v>0</v>
      </c>
      <c r="BF10" s="644">
        <f t="shared" si="25"/>
        <v>0</v>
      </c>
      <c r="BG10" s="131">
        <f t="shared" si="26"/>
        <v>0</v>
      </c>
      <c r="BH10" s="643">
        <f t="shared" si="27"/>
        <v>0</v>
      </c>
      <c r="BI10" s="646">
        <f t="shared" si="28"/>
        <v>0</v>
      </c>
      <c r="BJ10" s="642">
        <f t="shared" si="29"/>
        <v>0</v>
      </c>
      <c r="BK10" s="625">
        <f t="shared" si="30"/>
        <v>0</v>
      </c>
      <c r="BL10" s="646">
        <f t="shared" si="31"/>
        <v>0</v>
      </c>
      <c r="BM10" s="642">
        <f t="shared" si="32"/>
        <v>0</v>
      </c>
      <c r="BN10" s="647">
        <f t="shared" si="33"/>
        <v>0</v>
      </c>
      <c r="BO10" s="196"/>
      <c r="BP10" s="196"/>
      <c r="BQ10" s="196"/>
      <c r="BR10" s="196"/>
      <c r="BS10" s="196"/>
      <c r="BT10" s="196"/>
      <c r="BU10" s="196"/>
      <c r="BV10" s="196"/>
      <c r="BW10" s="196"/>
      <c r="BX10" s="196"/>
      <c r="BY10" s="196"/>
      <c r="BZ10" s="196"/>
      <c r="CA10" s="196"/>
      <c r="CB10" s="196"/>
      <c r="CC10" s="196"/>
      <c r="CD10" s="196"/>
      <c r="CE10" s="196"/>
      <c r="CF10" s="6"/>
      <c r="CG10" s="6"/>
    </row>
    <row r="11" spans="2:85" ht="13.15" customHeight="1">
      <c r="B11" s="28"/>
      <c r="C11" s="839"/>
      <c r="D11" s="840"/>
      <c r="E11" s="515"/>
      <c r="F11" s="839"/>
      <c r="G11" s="840"/>
      <c r="H11" s="516"/>
      <c r="I11" s="839"/>
      <c r="J11" s="840"/>
      <c r="K11" s="515"/>
      <c r="L11" s="882"/>
      <c r="M11" s="883"/>
      <c r="N11" s="845" t="str">
        <f t="shared" si="0"/>
        <v/>
      </c>
      <c r="O11" s="846"/>
      <c r="P11" s="519"/>
      <c r="Q11" s="520"/>
      <c r="R11" s="521"/>
      <c r="S11" s="521"/>
      <c r="T11" s="522"/>
      <c r="U11" s="515"/>
      <c r="V11" s="526" t="str">
        <f t="shared" si="1"/>
        <v/>
      </c>
      <c r="W11" s="527">
        <f t="shared" si="2"/>
        <v>0</v>
      </c>
      <c r="X11" s="526">
        <f t="shared" si="3"/>
        <v>0</v>
      </c>
      <c r="Y11" s="528" t="str">
        <f t="shared" si="9"/>
        <v/>
      </c>
      <c r="Z11" s="841" t="str">
        <f t="shared" si="10"/>
        <v/>
      </c>
      <c r="AA11" s="844"/>
      <c r="AB11" s="523" t="str">
        <f t="shared" si="34"/>
        <v/>
      </c>
      <c r="AC11" s="524"/>
      <c r="AD11" s="523" t="e">
        <f t="shared" si="4"/>
        <v>#VALUE!</v>
      </c>
      <c r="AE11" s="1003" t="str">
        <f t="shared" si="11"/>
        <v/>
      </c>
      <c r="AF11" s="841"/>
      <c r="AG11" s="525" t="str">
        <f t="shared" si="5"/>
        <v/>
      </c>
      <c r="AH11" s="841" t="str">
        <f t="shared" si="6"/>
        <v/>
      </c>
      <c r="AI11" s="843"/>
      <c r="AJ11" s="518"/>
      <c r="AK11" s="196"/>
      <c r="AL11" s="196"/>
      <c r="AM11" s="196"/>
      <c r="AN11" s="595"/>
      <c r="AO11" s="596"/>
      <c r="AP11" s="596"/>
      <c r="AQ11" s="131">
        <f t="shared" si="12"/>
        <v>1</v>
      </c>
      <c r="AR11" s="131">
        <f t="shared" si="13"/>
        <v>0</v>
      </c>
      <c r="AS11" s="131">
        <f t="shared" si="14"/>
        <v>0</v>
      </c>
      <c r="AT11" s="131">
        <f t="shared" si="15"/>
        <v>0</v>
      </c>
      <c r="AU11" s="131">
        <f t="shared" si="16"/>
        <v>0</v>
      </c>
      <c r="AV11" s="131">
        <f t="shared" si="17"/>
        <v>1</v>
      </c>
      <c r="AW11" s="642">
        <f t="shared" si="18"/>
        <v>0</v>
      </c>
      <c r="AX11" s="642">
        <f t="shared" si="7"/>
        <v>0</v>
      </c>
      <c r="AY11" s="131">
        <f t="shared" si="8"/>
        <v>0</v>
      </c>
      <c r="AZ11" s="643">
        <f t="shared" si="19"/>
        <v>0</v>
      </c>
      <c r="BA11" s="643">
        <f t="shared" si="20"/>
        <v>0</v>
      </c>
      <c r="BB11" s="131">
        <f t="shared" si="21"/>
        <v>0</v>
      </c>
      <c r="BC11" s="644">
        <f t="shared" si="22"/>
        <v>0</v>
      </c>
      <c r="BD11" s="131">
        <f t="shared" si="23"/>
        <v>0</v>
      </c>
      <c r="BE11" s="645">
        <f t="shared" si="24"/>
        <v>0</v>
      </c>
      <c r="BF11" s="644">
        <f t="shared" si="25"/>
        <v>0</v>
      </c>
      <c r="BG11" s="131">
        <f t="shared" si="26"/>
        <v>0</v>
      </c>
      <c r="BH11" s="643">
        <f t="shared" si="27"/>
        <v>0</v>
      </c>
      <c r="BI11" s="646">
        <f t="shared" si="28"/>
        <v>0</v>
      </c>
      <c r="BJ11" s="642">
        <f t="shared" si="29"/>
        <v>0</v>
      </c>
      <c r="BK11" s="625">
        <f t="shared" si="30"/>
        <v>0</v>
      </c>
      <c r="BL11" s="646">
        <f t="shared" si="31"/>
        <v>0</v>
      </c>
      <c r="BM11" s="642">
        <f t="shared" si="32"/>
        <v>0</v>
      </c>
      <c r="BN11" s="647">
        <f t="shared" si="33"/>
        <v>0</v>
      </c>
      <c r="BO11" s="196"/>
      <c r="BP11" s="196"/>
      <c r="BQ11" s="196"/>
      <c r="BR11" s="196"/>
      <c r="BS11" s="196"/>
      <c r="BT11" s="196"/>
      <c r="BU11" s="196"/>
      <c r="BV11" s="196"/>
      <c r="BW11" s="196"/>
      <c r="BX11" s="196"/>
      <c r="BY11" s="196"/>
      <c r="BZ11" s="196"/>
      <c r="CA11" s="196"/>
      <c r="CB11" s="196"/>
      <c r="CC11" s="196"/>
      <c r="CD11" s="196"/>
      <c r="CE11" s="196"/>
      <c r="CF11" s="6"/>
      <c r="CG11" s="6"/>
    </row>
    <row r="12" spans="2:85" ht="13.15" customHeight="1">
      <c r="B12" s="28"/>
      <c r="C12" s="839"/>
      <c r="D12" s="840"/>
      <c r="E12" s="515"/>
      <c r="F12" s="839"/>
      <c r="G12" s="840"/>
      <c r="H12" s="516"/>
      <c r="I12" s="839"/>
      <c r="J12" s="840"/>
      <c r="K12" s="515"/>
      <c r="L12" s="882"/>
      <c r="M12" s="883"/>
      <c r="N12" s="845" t="str">
        <f t="shared" si="0"/>
        <v/>
      </c>
      <c r="O12" s="846"/>
      <c r="P12" s="519"/>
      <c r="Q12" s="520"/>
      <c r="R12" s="521"/>
      <c r="S12" s="521"/>
      <c r="T12" s="522"/>
      <c r="U12" s="515"/>
      <c r="V12" s="526" t="str">
        <f t="shared" si="1"/>
        <v/>
      </c>
      <c r="W12" s="527">
        <f t="shared" si="2"/>
        <v>0</v>
      </c>
      <c r="X12" s="526">
        <f t="shared" si="3"/>
        <v>0</v>
      </c>
      <c r="Y12" s="528" t="str">
        <f t="shared" si="9"/>
        <v/>
      </c>
      <c r="Z12" s="841" t="str">
        <f t="shared" si="10"/>
        <v/>
      </c>
      <c r="AA12" s="844"/>
      <c r="AB12" s="523" t="str">
        <f t="shared" si="34"/>
        <v/>
      </c>
      <c r="AC12" s="524"/>
      <c r="AD12" s="523" t="e">
        <f t="shared" si="4"/>
        <v>#VALUE!</v>
      </c>
      <c r="AE12" s="1003" t="str">
        <f t="shared" si="11"/>
        <v/>
      </c>
      <c r="AF12" s="841"/>
      <c r="AG12" s="525" t="str">
        <f t="shared" si="5"/>
        <v/>
      </c>
      <c r="AH12" s="841" t="str">
        <f t="shared" si="6"/>
        <v/>
      </c>
      <c r="AI12" s="843"/>
      <c r="AJ12" s="518"/>
      <c r="AK12" s="196"/>
      <c r="AL12" s="196"/>
      <c r="AM12" s="196"/>
      <c r="AN12" s="595"/>
      <c r="AO12" s="596"/>
      <c r="AP12" s="596"/>
      <c r="AQ12" s="131">
        <f t="shared" si="12"/>
        <v>1</v>
      </c>
      <c r="AR12" s="131">
        <f t="shared" si="13"/>
        <v>0</v>
      </c>
      <c r="AS12" s="131">
        <f t="shared" si="14"/>
        <v>0</v>
      </c>
      <c r="AT12" s="131">
        <f t="shared" si="15"/>
        <v>0</v>
      </c>
      <c r="AU12" s="131">
        <f t="shared" si="16"/>
        <v>0</v>
      </c>
      <c r="AV12" s="131">
        <f t="shared" si="17"/>
        <v>1</v>
      </c>
      <c r="AW12" s="642">
        <f t="shared" si="18"/>
        <v>0</v>
      </c>
      <c r="AX12" s="642">
        <f t="shared" si="7"/>
        <v>0</v>
      </c>
      <c r="AY12" s="131">
        <f t="shared" si="8"/>
        <v>0</v>
      </c>
      <c r="AZ12" s="643">
        <f t="shared" si="19"/>
        <v>0</v>
      </c>
      <c r="BA12" s="643">
        <f t="shared" si="20"/>
        <v>0</v>
      </c>
      <c r="BB12" s="131">
        <f t="shared" si="21"/>
        <v>0</v>
      </c>
      <c r="BC12" s="644">
        <f t="shared" si="22"/>
        <v>0</v>
      </c>
      <c r="BD12" s="131">
        <f t="shared" si="23"/>
        <v>0</v>
      </c>
      <c r="BE12" s="645">
        <f t="shared" si="24"/>
        <v>0</v>
      </c>
      <c r="BF12" s="644">
        <f t="shared" si="25"/>
        <v>0</v>
      </c>
      <c r="BG12" s="131">
        <f t="shared" si="26"/>
        <v>0</v>
      </c>
      <c r="BH12" s="643">
        <f t="shared" si="27"/>
        <v>0</v>
      </c>
      <c r="BI12" s="646">
        <f t="shared" si="28"/>
        <v>0</v>
      </c>
      <c r="BJ12" s="642">
        <f t="shared" si="29"/>
        <v>0</v>
      </c>
      <c r="BK12" s="625">
        <f t="shared" si="30"/>
        <v>0</v>
      </c>
      <c r="BL12" s="646">
        <f t="shared" si="31"/>
        <v>0</v>
      </c>
      <c r="BM12" s="642">
        <f t="shared" si="32"/>
        <v>0</v>
      </c>
      <c r="BN12" s="647">
        <f t="shared" si="33"/>
        <v>0</v>
      </c>
      <c r="BO12" s="196"/>
      <c r="BP12" s="196"/>
      <c r="BQ12" s="196"/>
      <c r="BR12" s="196"/>
      <c r="BS12" s="196"/>
      <c r="BT12" s="196"/>
      <c r="BU12" s="196"/>
      <c r="BV12" s="196"/>
      <c r="BW12" s="196"/>
      <c r="BX12" s="196"/>
      <c r="BY12" s="196"/>
      <c r="BZ12" s="196"/>
      <c r="CA12" s="196"/>
      <c r="CB12" s="196"/>
      <c r="CC12" s="196"/>
      <c r="CD12" s="196"/>
      <c r="CE12" s="196"/>
      <c r="CF12" s="6"/>
      <c r="CG12" s="6"/>
    </row>
    <row r="13" spans="2:85" ht="13.15" customHeight="1">
      <c r="B13" s="28"/>
      <c r="C13" s="839"/>
      <c r="D13" s="840"/>
      <c r="E13" s="515"/>
      <c r="F13" s="839"/>
      <c r="G13" s="840"/>
      <c r="H13" s="516"/>
      <c r="I13" s="839"/>
      <c r="J13" s="840"/>
      <c r="K13" s="515"/>
      <c r="L13" s="882"/>
      <c r="M13" s="883"/>
      <c r="N13" s="845" t="str">
        <f t="shared" si="0"/>
        <v/>
      </c>
      <c r="O13" s="846"/>
      <c r="P13" s="519"/>
      <c r="Q13" s="520"/>
      <c r="R13" s="521"/>
      <c r="S13" s="521"/>
      <c r="T13" s="522"/>
      <c r="U13" s="532"/>
      <c r="V13" s="526" t="str">
        <f t="shared" si="1"/>
        <v/>
      </c>
      <c r="W13" s="527">
        <f t="shared" si="2"/>
        <v>0</v>
      </c>
      <c r="X13" s="526">
        <f t="shared" si="3"/>
        <v>0</v>
      </c>
      <c r="Y13" s="528" t="str">
        <f t="shared" si="9"/>
        <v/>
      </c>
      <c r="Z13" s="841" t="str">
        <f t="shared" si="10"/>
        <v/>
      </c>
      <c r="AA13" s="844"/>
      <c r="AB13" s="523" t="str">
        <f t="shared" si="34"/>
        <v/>
      </c>
      <c r="AC13" s="524"/>
      <c r="AD13" s="523" t="e">
        <f t="shared" si="4"/>
        <v>#VALUE!</v>
      </c>
      <c r="AE13" s="1003" t="str">
        <f t="shared" si="11"/>
        <v/>
      </c>
      <c r="AF13" s="841"/>
      <c r="AG13" s="525" t="str">
        <f t="shared" si="5"/>
        <v/>
      </c>
      <c r="AH13" s="841" t="str">
        <f t="shared" si="6"/>
        <v/>
      </c>
      <c r="AI13" s="843"/>
      <c r="AJ13" s="518"/>
      <c r="AK13" s="196"/>
      <c r="AL13" s="196"/>
      <c r="AM13" s="196"/>
      <c r="AN13" s="196"/>
      <c r="AO13" s="596"/>
      <c r="AP13" s="596"/>
      <c r="AQ13" s="131">
        <f t="shared" si="12"/>
        <v>1</v>
      </c>
      <c r="AR13" s="131">
        <f t="shared" si="13"/>
        <v>0</v>
      </c>
      <c r="AS13" s="131">
        <f t="shared" si="14"/>
        <v>0</v>
      </c>
      <c r="AT13" s="131">
        <f t="shared" si="15"/>
        <v>0</v>
      </c>
      <c r="AU13" s="131">
        <f t="shared" si="16"/>
        <v>0</v>
      </c>
      <c r="AV13" s="131">
        <f t="shared" si="17"/>
        <v>1</v>
      </c>
      <c r="AW13" s="642">
        <f t="shared" si="18"/>
        <v>0</v>
      </c>
      <c r="AX13" s="642">
        <f t="shared" si="7"/>
        <v>0</v>
      </c>
      <c r="AY13" s="131">
        <f t="shared" si="8"/>
        <v>0</v>
      </c>
      <c r="AZ13" s="643">
        <f t="shared" si="19"/>
        <v>0</v>
      </c>
      <c r="BA13" s="643">
        <f t="shared" si="20"/>
        <v>0</v>
      </c>
      <c r="BB13" s="131">
        <f t="shared" si="21"/>
        <v>0</v>
      </c>
      <c r="BC13" s="644">
        <f t="shared" si="22"/>
        <v>0</v>
      </c>
      <c r="BD13" s="131">
        <f t="shared" si="23"/>
        <v>0</v>
      </c>
      <c r="BE13" s="645">
        <f t="shared" si="24"/>
        <v>0</v>
      </c>
      <c r="BF13" s="644">
        <f t="shared" si="25"/>
        <v>0</v>
      </c>
      <c r="BG13" s="131">
        <f t="shared" si="26"/>
        <v>0</v>
      </c>
      <c r="BH13" s="643">
        <f t="shared" si="27"/>
        <v>0</v>
      </c>
      <c r="BI13" s="646">
        <f t="shared" si="28"/>
        <v>0</v>
      </c>
      <c r="BJ13" s="642">
        <f t="shared" si="29"/>
        <v>0</v>
      </c>
      <c r="BK13" s="625">
        <f t="shared" si="30"/>
        <v>0</v>
      </c>
      <c r="BL13" s="646">
        <f t="shared" si="31"/>
        <v>0</v>
      </c>
      <c r="BM13" s="642">
        <f t="shared" si="32"/>
        <v>0</v>
      </c>
      <c r="BN13" s="647">
        <f t="shared" si="33"/>
        <v>0</v>
      </c>
      <c r="BO13" s="196"/>
      <c r="BP13" s="196"/>
    </row>
    <row r="14" spans="2:85" ht="13.15" customHeight="1">
      <c r="B14" s="28"/>
      <c r="C14" s="839"/>
      <c r="D14" s="840"/>
      <c r="E14" s="515"/>
      <c r="F14" s="839"/>
      <c r="G14" s="840"/>
      <c r="H14" s="516"/>
      <c r="I14" s="839"/>
      <c r="J14" s="840"/>
      <c r="K14" s="515"/>
      <c r="L14" s="882"/>
      <c r="M14" s="883"/>
      <c r="N14" s="845" t="str">
        <f t="shared" si="0"/>
        <v/>
      </c>
      <c r="O14" s="846"/>
      <c r="P14" s="519"/>
      <c r="Q14" s="520"/>
      <c r="R14" s="521"/>
      <c r="S14" s="521"/>
      <c r="T14" s="522"/>
      <c r="U14" s="515"/>
      <c r="V14" s="526" t="str">
        <f t="shared" si="1"/>
        <v/>
      </c>
      <c r="W14" s="527">
        <f t="shared" si="2"/>
        <v>0</v>
      </c>
      <c r="X14" s="526">
        <f t="shared" si="3"/>
        <v>0</v>
      </c>
      <c r="Y14" s="528" t="str">
        <f t="shared" si="9"/>
        <v/>
      </c>
      <c r="Z14" s="841" t="str">
        <f t="shared" si="10"/>
        <v/>
      </c>
      <c r="AA14" s="844"/>
      <c r="AB14" s="523" t="str">
        <f t="shared" si="34"/>
        <v/>
      </c>
      <c r="AC14" s="524"/>
      <c r="AD14" s="523" t="e">
        <f t="shared" si="4"/>
        <v>#VALUE!</v>
      </c>
      <c r="AE14" s="1003" t="str">
        <f t="shared" si="11"/>
        <v/>
      </c>
      <c r="AF14" s="841"/>
      <c r="AG14" s="525" t="str">
        <f t="shared" si="5"/>
        <v/>
      </c>
      <c r="AH14" s="841" t="str">
        <f t="shared" si="6"/>
        <v/>
      </c>
      <c r="AI14" s="843"/>
      <c r="AJ14" s="518"/>
      <c r="AK14" s="196"/>
      <c r="AL14" s="196"/>
      <c r="AM14" s="196"/>
      <c r="AN14" s="196"/>
      <c r="AO14" s="596"/>
      <c r="AP14" s="596"/>
      <c r="AQ14" s="131">
        <f t="shared" si="12"/>
        <v>1</v>
      </c>
      <c r="AR14" s="131">
        <f t="shared" si="13"/>
        <v>0</v>
      </c>
      <c r="AS14" s="131">
        <f t="shared" si="14"/>
        <v>0</v>
      </c>
      <c r="AT14" s="131">
        <f t="shared" si="15"/>
        <v>0</v>
      </c>
      <c r="AU14" s="131">
        <f t="shared" si="16"/>
        <v>0</v>
      </c>
      <c r="AV14" s="131">
        <f t="shared" si="17"/>
        <v>1</v>
      </c>
      <c r="AW14" s="642">
        <f t="shared" si="18"/>
        <v>0</v>
      </c>
      <c r="AX14" s="642">
        <f t="shared" si="7"/>
        <v>0</v>
      </c>
      <c r="AY14" s="131">
        <f t="shared" si="8"/>
        <v>0</v>
      </c>
      <c r="AZ14" s="643">
        <f t="shared" si="19"/>
        <v>0</v>
      </c>
      <c r="BA14" s="643">
        <f t="shared" si="20"/>
        <v>0</v>
      </c>
      <c r="BB14" s="131">
        <f t="shared" si="21"/>
        <v>0</v>
      </c>
      <c r="BC14" s="644">
        <f t="shared" si="22"/>
        <v>0</v>
      </c>
      <c r="BD14" s="131">
        <f t="shared" si="23"/>
        <v>0</v>
      </c>
      <c r="BE14" s="645">
        <f t="shared" si="24"/>
        <v>0</v>
      </c>
      <c r="BF14" s="644">
        <f t="shared" si="25"/>
        <v>0</v>
      </c>
      <c r="BG14" s="131">
        <f t="shared" si="26"/>
        <v>0</v>
      </c>
      <c r="BH14" s="643">
        <f t="shared" si="27"/>
        <v>0</v>
      </c>
      <c r="BI14" s="646">
        <f t="shared" si="28"/>
        <v>0</v>
      </c>
      <c r="BJ14" s="642">
        <f t="shared" si="29"/>
        <v>0</v>
      </c>
      <c r="BK14" s="625">
        <f t="shared" si="30"/>
        <v>0</v>
      </c>
      <c r="BL14" s="646">
        <f t="shared" si="31"/>
        <v>0</v>
      </c>
      <c r="BM14" s="642">
        <f t="shared" si="32"/>
        <v>0</v>
      </c>
      <c r="BN14" s="647">
        <f t="shared" si="33"/>
        <v>0</v>
      </c>
      <c r="BO14" s="196"/>
      <c r="BP14" s="196"/>
    </row>
    <row r="15" spans="2:85" ht="13.15" customHeight="1">
      <c r="B15" s="28"/>
      <c r="C15" s="839"/>
      <c r="D15" s="840"/>
      <c r="E15" s="515"/>
      <c r="F15" s="839"/>
      <c r="G15" s="840"/>
      <c r="H15" s="516"/>
      <c r="I15" s="839"/>
      <c r="J15" s="840"/>
      <c r="K15" s="515"/>
      <c r="L15" s="882"/>
      <c r="M15" s="883"/>
      <c r="N15" s="845" t="str">
        <f t="shared" si="0"/>
        <v/>
      </c>
      <c r="O15" s="846"/>
      <c r="P15" s="519"/>
      <c r="Q15" s="520"/>
      <c r="R15" s="521"/>
      <c r="S15" s="521"/>
      <c r="T15" s="522"/>
      <c r="U15" s="515"/>
      <c r="V15" s="526" t="str">
        <f t="shared" si="1"/>
        <v/>
      </c>
      <c r="W15" s="527">
        <f t="shared" si="2"/>
        <v>0</v>
      </c>
      <c r="X15" s="526">
        <f t="shared" si="3"/>
        <v>0</v>
      </c>
      <c r="Y15" s="528" t="str">
        <f t="shared" si="9"/>
        <v/>
      </c>
      <c r="Z15" s="841" t="str">
        <f t="shared" si="10"/>
        <v/>
      </c>
      <c r="AA15" s="844"/>
      <c r="AB15" s="523" t="str">
        <f t="shared" si="34"/>
        <v/>
      </c>
      <c r="AC15" s="524"/>
      <c r="AD15" s="523" t="e">
        <f t="shared" si="4"/>
        <v>#VALUE!</v>
      </c>
      <c r="AE15" s="1003" t="str">
        <f t="shared" si="11"/>
        <v/>
      </c>
      <c r="AF15" s="841"/>
      <c r="AG15" s="525" t="str">
        <f t="shared" si="5"/>
        <v/>
      </c>
      <c r="AH15" s="841" t="str">
        <f t="shared" si="6"/>
        <v/>
      </c>
      <c r="AI15" s="843"/>
      <c r="AJ15" s="518"/>
      <c r="AK15" s="196"/>
      <c r="AL15" s="196"/>
      <c r="AM15" s="196"/>
      <c r="AN15" s="196"/>
      <c r="AO15" s="596"/>
      <c r="AP15" s="596"/>
      <c r="AQ15" s="131">
        <f t="shared" si="12"/>
        <v>1</v>
      </c>
      <c r="AR15" s="131">
        <f t="shared" si="13"/>
        <v>0</v>
      </c>
      <c r="AS15" s="131">
        <f t="shared" si="14"/>
        <v>0</v>
      </c>
      <c r="AT15" s="131">
        <f t="shared" si="15"/>
        <v>0</v>
      </c>
      <c r="AU15" s="131">
        <f t="shared" si="16"/>
        <v>0</v>
      </c>
      <c r="AV15" s="131">
        <f t="shared" si="17"/>
        <v>1</v>
      </c>
      <c r="AW15" s="642">
        <f t="shared" si="18"/>
        <v>0</v>
      </c>
      <c r="AX15" s="642">
        <f t="shared" si="7"/>
        <v>0</v>
      </c>
      <c r="AY15" s="131">
        <f t="shared" si="8"/>
        <v>0</v>
      </c>
      <c r="AZ15" s="643">
        <f t="shared" si="19"/>
        <v>0</v>
      </c>
      <c r="BA15" s="643">
        <f t="shared" si="20"/>
        <v>0</v>
      </c>
      <c r="BB15" s="131">
        <f t="shared" si="21"/>
        <v>0</v>
      </c>
      <c r="BC15" s="644">
        <f t="shared" si="22"/>
        <v>0</v>
      </c>
      <c r="BD15" s="131">
        <f t="shared" si="23"/>
        <v>0</v>
      </c>
      <c r="BE15" s="645">
        <f t="shared" si="24"/>
        <v>0</v>
      </c>
      <c r="BF15" s="644">
        <f t="shared" si="25"/>
        <v>0</v>
      </c>
      <c r="BG15" s="131">
        <f t="shared" si="26"/>
        <v>0</v>
      </c>
      <c r="BH15" s="643">
        <f t="shared" si="27"/>
        <v>0</v>
      </c>
      <c r="BI15" s="646">
        <f t="shared" si="28"/>
        <v>0</v>
      </c>
      <c r="BJ15" s="642">
        <f t="shared" si="29"/>
        <v>0</v>
      </c>
      <c r="BK15" s="625">
        <f t="shared" si="30"/>
        <v>0</v>
      </c>
      <c r="BL15" s="646">
        <f t="shared" si="31"/>
        <v>0</v>
      </c>
      <c r="BM15" s="642">
        <f t="shared" si="32"/>
        <v>0</v>
      </c>
      <c r="BN15" s="647">
        <f t="shared" si="33"/>
        <v>0</v>
      </c>
      <c r="BO15" s="196"/>
      <c r="BP15" s="196"/>
    </row>
    <row r="16" spans="2:85" ht="13.15" customHeight="1">
      <c r="B16" s="28"/>
      <c r="C16" s="839"/>
      <c r="D16" s="840"/>
      <c r="E16" s="515"/>
      <c r="F16" s="839"/>
      <c r="G16" s="840"/>
      <c r="H16" s="516"/>
      <c r="I16" s="839"/>
      <c r="J16" s="840"/>
      <c r="K16" s="515"/>
      <c r="L16" s="882"/>
      <c r="M16" s="883"/>
      <c r="N16" s="845" t="str">
        <f t="shared" ref="N16:N33" si="35">IF(OR(C16="",L16=""),"",L16*C16)</f>
        <v/>
      </c>
      <c r="O16" s="846"/>
      <c r="P16" s="519"/>
      <c r="Q16" s="520"/>
      <c r="R16" s="521"/>
      <c r="S16" s="521"/>
      <c r="T16" s="522"/>
      <c r="U16" s="515"/>
      <c r="V16" s="526" t="str">
        <f t="shared" si="1"/>
        <v/>
      </c>
      <c r="W16" s="527">
        <f t="shared" si="2"/>
        <v>0</v>
      </c>
      <c r="X16" s="526">
        <f t="shared" si="3"/>
        <v>0</v>
      </c>
      <c r="Y16" s="528" t="str">
        <f t="shared" si="9"/>
        <v/>
      </c>
      <c r="Z16" s="841" t="str">
        <f t="shared" si="10"/>
        <v/>
      </c>
      <c r="AA16" s="844"/>
      <c r="AB16" s="523" t="str">
        <f t="shared" si="34"/>
        <v/>
      </c>
      <c r="AC16" s="524"/>
      <c r="AD16" s="523" t="e">
        <f t="shared" si="4"/>
        <v>#VALUE!</v>
      </c>
      <c r="AE16" s="1003" t="str">
        <f t="shared" si="11"/>
        <v/>
      </c>
      <c r="AF16" s="841"/>
      <c r="AG16" s="525" t="str">
        <f t="shared" si="5"/>
        <v/>
      </c>
      <c r="AH16" s="841" t="str">
        <f t="shared" si="6"/>
        <v/>
      </c>
      <c r="AI16" s="843"/>
      <c r="AJ16" s="518"/>
      <c r="AK16" s="196"/>
      <c r="AL16" s="196"/>
      <c r="AM16" s="196"/>
      <c r="AN16" s="196"/>
      <c r="AO16" s="596"/>
      <c r="AP16" s="596"/>
      <c r="AQ16" s="131">
        <f t="shared" si="12"/>
        <v>1</v>
      </c>
      <c r="AR16" s="131">
        <f t="shared" si="13"/>
        <v>0</v>
      </c>
      <c r="AS16" s="131">
        <f t="shared" si="14"/>
        <v>0</v>
      </c>
      <c r="AT16" s="131">
        <f t="shared" si="15"/>
        <v>0</v>
      </c>
      <c r="AU16" s="131">
        <f t="shared" si="16"/>
        <v>0</v>
      </c>
      <c r="AV16" s="131">
        <f t="shared" si="17"/>
        <v>1</v>
      </c>
      <c r="AW16" s="642">
        <f t="shared" si="18"/>
        <v>0</v>
      </c>
      <c r="AX16" s="642">
        <f t="shared" si="7"/>
        <v>0</v>
      </c>
      <c r="AY16" s="131">
        <f t="shared" si="8"/>
        <v>0</v>
      </c>
      <c r="AZ16" s="643">
        <f t="shared" si="19"/>
        <v>0</v>
      </c>
      <c r="BA16" s="643">
        <f t="shared" si="20"/>
        <v>0</v>
      </c>
      <c r="BB16" s="131">
        <f t="shared" si="21"/>
        <v>0</v>
      </c>
      <c r="BC16" s="644">
        <f t="shared" si="22"/>
        <v>0</v>
      </c>
      <c r="BD16" s="131">
        <f t="shared" si="23"/>
        <v>0</v>
      </c>
      <c r="BE16" s="645">
        <f t="shared" si="24"/>
        <v>0</v>
      </c>
      <c r="BF16" s="644">
        <f t="shared" si="25"/>
        <v>0</v>
      </c>
      <c r="BG16" s="131">
        <f t="shared" si="26"/>
        <v>0</v>
      </c>
      <c r="BH16" s="643">
        <f t="shared" si="27"/>
        <v>0</v>
      </c>
      <c r="BI16" s="646">
        <f t="shared" si="28"/>
        <v>0</v>
      </c>
      <c r="BJ16" s="642">
        <f t="shared" si="29"/>
        <v>0</v>
      </c>
      <c r="BK16" s="625">
        <f t="shared" si="30"/>
        <v>0</v>
      </c>
      <c r="BL16" s="646">
        <f t="shared" si="31"/>
        <v>0</v>
      </c>
      <c r="BM16" s="642">
        <f t="shared" si="32"/>
        <v>0</v>
      </c>
      <c r="BN16" s="647">
        <f t="shared" si="33"/>
        <v>0</v>
      </c>
      <c r="BO16" s="196"/>
      <c r="BP16" s="196"/>
    </row>
    <row r="17" spans="2:68" ht="13.15" customHeight="1">
      <c r="B17" s="28"/>
      <c r="C17" s="839"/>
      <c r="D17" s="840"/>
      <c r="E17" s="515"/>
      <c r="F17" s="839"/>
      <c r="G17" s="840"/>
      <c r="H17" s="516"/>
      <c r="I17" s="839"/>
      <c r="J17" s="840"/>
      <c r="K17" s="515"/>
      <c r="L17" s="882"/>
      <c r="M17" s="883"/>
      <c r="N17" s="845" t="str">
        <f t="shared" si="35"/>
        <v/>
      </c>
      <c r="O17" s="846"/>
      <c r="P17" s="519"/>
      <c r="Q17" s="520"/>
      <c r="R17" s="521"/>
      <c r="S17" s="521"/>
      <c r="T17" s="522"/>
      <c r="U17" s="515"/>
      <c r="V17" s="526" t="str">
        <f t="shared" si="1"/>
        <v/>
      </c>
      <c r="W17" s="527">
        <f t="shared" si="2"/>
        <v>0</v>
      </c>
      <c r="X17" s="526">
        <f t="shared" si="3"/>
        <v>0</v>
      </c>
      <c r="Y17" s="528" t="str">
        <f t="shared" si="9"/>
        <v/>
      </c>
      <c r="Z17" s="841" t="str">
        <f t="shared" si="10"/>
        <v/>
      </c>
      <c r="AA17" s="844"/>
      <c r="AB17" s="523" t="str">
        <f t="shared" si="34"/>
        <v/>
      </c>
      <c r="AC17" s="524"/>
      <c r="AD17" s="523" t="e">
        <f t="shared" si="4"/>
        <v>#VALUE!</v>
      </c>
      <c r="AE17" s="1003" t="str">
        <f t="shared" si="11"/>
        <v/>
      </c>
      <c r="AF17" s="841"/>
      <c r="AG17" s="525" t="str">
        <f t="shared" si="5"/>
        <v/>
      </c>
      <c r="AH17" s="841" t="str">
        <f t="shared" si="6"/>
        <v/>
      </c>
      <c r="AI17" s="843"/>
      <c r="AJ17" s="518"/>
      <c r="AK17" s="196"/>
      <c r="AL17" s="196"/>
      <c r="AM17" s="196"/>
      <c r="AN17" s="196"/>
      <c r="AO17" s="596"/>
      <c r="AP17" s="596"/>
      <c r="AQ17" s="131">
        <f t="shared" si="12"/>
        <v>1</v>
      </c>
      <c r="AR17" s="131">
        <f t="shared" si="13"/>
        <v>0</v>
      </c>
      <c r="AS17" s="131">
        <f t="shared" si="14"/>
        <v>0</v>
      </c>
      <c r="AT17" s="131">
        <f t="shared" si="15"/>
        <v>0</v>
      </c>
      <c r="AU17" s="131">
        <f t="shared" si="16"/>
        <v>0</v>
      </c>
      <c r="AV17" s="131">
        <f t="shared" si="17"/>
        <v>1</v>
      </c>
      <c r="AW17" s="642">
        <f t="shared" si="18"/>
        <v>0</v>
      </c>
      <c r="AX17" s="642">
        <f t="shared" si="7"/>
        <v>0</v>
      </c>
      <c r="AY17" s="131">
        <f t="shared" si="8"/>
        <v>0</v>
      </c>
      <c r="AZ17" s="643">
        <f t="shared" si="19"/>
        <v>0</v>
      </c>
      <c r="BA17" s="643">
        <f t="shared" si="20"/>
        <v>0</v>
      </c>
      <c r="BB17" s="131">
        <f t="shared" si="21"/>
        <v>0</v>
      </c>
      <c r="BC17" s="644">
        <f t="shared" si="22"/>
        <v>0</v>
      </c>
      <c r="BD17" s="131">
        <f t="shared" si="23"/>
        <v>0</v>
      </c>
      <c r="BE17" s="645">
        <f t="shared" si="24"/>
        <v>0</v>
      </c>
      <c r="BF17" s="644">
        <f t="shared" si="25"/>
        <v>0</v>
      </c>
      <c r="BG17" s="131">
        <f t="shared" si="26"/>
        <v>0</v>
      </c>
      <c r="BH17" s="643">
        <f t="shared" si="27"/>
        <v>0</v>
      </c>
      <c r="BI17" s="646">
        <f t="shared" si="28"/>
        <v>0</v>
      </c>
      <c r="BJ17" s="642">
        <f t="shared" si="29"/>
        <v>0</v>
      </c>
      <c r="BK17" s="625">
        <f t="shared" si="30"/>
        <v>0</v>
      </c>
      <c r="BL17" s="646">
        <f t="shared" si="31"/>
        <v>0</v>
      </c>
      <c r="BM17" s="642">
        <f t="shared" si="32"/>
        <v>0</v>
      </c>
      <c r="BN17" s="647">
        <f t="shared" si="33"/>
        <v>0</v>
      </c>
      <c r="BO17" s="196"/>
      <c r="BP17" s="196"/>
    </row>
    <row r="18" spans="2:68" ht="13.15" customHeight="1">
      <c r="B18" s="28"/>
      <c r="C18" s="839"/>
      <c r="D18" s="840"/>
      <c r="E18" s="515"/>
      <c r="F18" s="839"/>
      <c r="G18" s="840"/>
      <c r="H18" s="516"/>
      <c r="I18" s="839"/>
      <c r="J18" s="840"/>
      <c r="K18" s="515"/>
      <c r="L18" s="882"/>
      <c r="M18" s="883"/>
      <c r="N18" s="845" t="str">
        <f t="shared" si="35"/>
        <v/>
      </c>
      <c r="O18" s="846"/>
      <c r="P18" s="519"/>
      <c r="Q18" s="520"/>
      <c r="R18" s="521"/>
      <c r="S18" s="521"/>
      <c r="T18" s="522"/>
      <c r="U18" s="515"/>
      <c r="V18" s="526" t="str">
        <f t="shared" si="1"/>
        <v/>
      </c>
      <c r="W18" s="527">
        <f t="shared" si="2"/>
        <v>0</v>
      </c>
      <c r="X18" s="526">
        <f t="shared" si="3"/>
        <v>0</v>
      </c>
      <c r="Y18" s="528" t="str">
        <f t="shared" si="9"/>
        <v/>
      </c>
      <c r="Z18" s="841" t="str">
        <f t="shared" si="10"/>
        <v/>
      </c>
      <c r="AA18" s="844"/>
      <c r="AB18" s="523" t="str">
        <f t="shared" si="34"/>
        <v/>
      </c>
      <c r="AC18" s="524"/>
      <c r="AD18" s="523" t="e">
        <f t="shared" si="4"/>
        <v>#VALUE!</v>
      </c>
      <c r="AE18" s="1003" t="str">
        <f t="shared" si="11"/>
        <v/>
      </c>
      <c r="AF18" s="841"/>
      <c r="AG18" s="525" t="str">
        <f t="shared" si="5"/>
        <v/>
      </c>
      <c r="AH18" s="841" t="str">
        <f t="shared" si="6"/>
        <v/>
      </c>
      <c r="AI18" s="843"/>
      <c r="AJ18" s="518"/>
      <c r="AK18" s="196"/>
      <c r="AO18" s="596"/>
      <c r="AP18" s="596"/>
      <c r="AQ18" s="131">
        <f t="shared" si="12"/>
        <v>1</v>
      </c>
      <c r="AR18" s="131">
        <f t="shared" si="13"/>
        <v>0</v>
      </c>
      <c r="AS18" s="131">
        <f t="shared" si="14"/>
        <v>0</v>
      </c>
      <c r="AT18" s="131">
        <f t="shared" si="15"/>
        <v>0</v>
      </c>
      <c r="AU18" s="131">
        <f t="shared" si="16"/>
        <v>0</v>
      </c>
      <c r="AV18" s="131">
        <f t="shared" si="17"/>
        <v>1</v>
      </c>
      <c r="AW18" s="642">
        <f t="shared" si="18"/>
        <v>0</v>
      </c>
      <c r="AX18" s="642">
        <f t="shared" si="7"/>
        <v>0</v>
      </c>
      <c r="AY18" s="131">
        <f t="shared" si="8"/>
        <v>0</v>
      </c>
      <c r="AZ18" s="643">
        <f t="shared" si="19"/>
        <v>0</v>
      </c>
      <c r="BA18" s="643">
        <f t="shared" si="20"/>
        <v>0</v>
      </c>
      <c r="BB18" s="131">
        <f t="shared" si="21"/>
        <v>0</v>
      </c>
      <c r="BC18" s="644">
        <f t="shared" si="22"/>
        <v>0</v>
      </c>
      <c r="BD18" s="131">
        <f t="shared" si="23"/>
        <v>0</v>
      </c>
      <c r="BE18" s="645">
        <f t="shared" si="24"/>
        <v>0</v>
      </c>
      <c r="BF18" s="644">
        <f t="shared" si="25"/>
        <v>0</v>
      </c>
      <c r="BG18" s="131">
        <f t="shared" si="26"/>
        <v>0</v>
      </c>
      <c r="BH18" s="643">
        <f t="shared" si="27"/>
        <v>0</v>
      </c>
      <c r="BI18" s="646">
        <f t="shared" si="28"/>
        <v>0</v>
      </c>
      <c r="BJ18" s="642">
        <f t="shared" si="29"/>
        <v>0</v>
      </c>
      <c r="BK18" s="625">
        <f t="shared" si="30"/>
        <v>0</v>
      </c>
      <c r="BL18" s="646">
        <f t="shared" si="31"/>
        <v>0</v>
      </c>
      <c r="BM18" s="642">
        <f t="shared" si="32"/>
        <v>0</v>
      </c>
      <c r="BN18" s="647">
        <f t="shared" si="33"/>
        <v>0</v>
      </c>
      <c r="BO18" s="196"/>
      <c r="BP18" s="196"/>
    </row>
    <row r="19" spans="2:68" ht="13.15" customHeight="1">
      <c r="B19" s="28"/>
      <c r="C19" s="839"/>
      <c r="D19" s="840"/>
      <c r="E19" s="515"/>
      <c r="F19" s="839"/>
      <c r="G19" s="840"/>
      <c r="H19" s="516"/>
      <c r="I19" s="839"/>
      <c r="J19" s="840"/>
      <c r="K19" s="515"/>
      <c r="L19" s="882"/>
      <c r="M19" s="883"/>
      <c r="N19" s="845" t="str">
        <f t="shared" si="35"/>
        <v/>
      </c>
      <c r="O19" s="846"/>
      <c r="P19" s="519"/>
      <c r="Q19" s="520"/>
      <c r="R19" s="521"/>
      <c r="S19" s="521"/>
      <c r="T19" s="522"/>
      <c r="U19" s="515"/>
      <c r="V19" s="526" t="str">
        <f t="shared" si="1"/>
        <v/>
      </c>
      <c r="W19" s="527">
        <f t="shared" si="2"/>
        <v>0</v>
      </c>
      <c r="X19" s="526">
        <f t="shared" si="3"/>
        <v>0</v>
      </c>
      <c r="Y19" s="528" t="str">
        <f t="shared" si="9"/>
        <v/>
      </c>
      <c r="Z19" s="841" t="str">
        <f t="shared" si="10"/>
        <v/>
      </c>
      <c r="AA19" s="844"/>
      <c r="AB19" s="523" t="str">
        <f t="shared" si="34"/>
        <v/>
      </c>
      <c r="AC19" s="524"/>
      <c r="AD19" s="523" t="e">
        <f t="shared" si="4"/>
        <v>#VALUE!</v>
      </c>
      <c r="AE19" s="1003" t="str">
        <f t="shared" si="11"/>
        <v/>
      </c>
      <c r="AF19" s="841"/>
      <c r="AG19" s="525" t="str">
        <f t="shared" si="5"/>
        <v/>
      </c>
      <c r="AH19" s="841" t="str">
        <f t="shared" si="6"/>
        <v/>
      </c>
      <c r="AI19" s="843"/>
      <c r="AJ19" s="518"/>
      <c r="AK19" s="196"/>
      <c r="AL19" s="196"/>
      <c r="AM19" s="196"/>
      <c r="AN19" s="196"/>
      <c r="AO19" s="596"/>
      <c r="AP19" s="596"/>
      <c r="AQ19" s="131">
        <f t="shared" si="12"/>
        <v>1</v>
      </c>
      <c r="AR19" s="131">
        <f t="shared" si="13"/>
        <v>0</v>
      </c>
      <c r="AS19" s="131">
        <f t="shared" si="14"/>
        <v>0</v>
      </c>
      <c r="AT19" s="131">
        <f t="shared" si="15"/>
        <v>0</v>
      </c>
      <c r="AU19" s="131">
        <f t="shared" si="16"/>
        <v>0</v>
      </c>
      <c r="AV19" s="131">
        <f t="shared" si="17"/>
        <v>1</v>
      </c>
      <c r="AW19" s="642">
        <f t="shared" si="18"/>
        <v>0</v>
      </c>
      <c r="AX19" s="642">
        <f>IF(U19="",0,IF(OR(AV19=8,AV19=9,AV19=15,AV19=20,AV19=21),0,IF(P19&lt;&gt;"",AE19,0)))</f>
        <v>0</v>
      </c>
      <c r="AY19" s="131">
        <f>IF(U19="",0,IF(OR(AV19=8,AV19=9,AV19=15,AV19=20,AV19=21),0,IF(P19&lt;&gt;"",U19,0)))</f>
        <v>0</v>
      </c>
      <c r="AZ19" s="643">
        <f t="shared" si="19"/>
        <v>0</v>
      </c>
      <c r="BA19" s="643">
        <f t="shared" si="20"/>
        <v>0</v>
      </c>
      <c r="BB19" s="131">
        <f t="shared" si="21"/>
        <v>0</v>
      </c>
      <c r="BC19" s="644">
        <f t="shared" si="22"/>
        <v>0</v>
      </c>
      <c r="BD19" s="131">
        <f t="shared" si="23"/>
        <v>0</v>
      </c>
      <c r="BE19" s="645">
        <f t="shared" si="24"/>
        <v>0</v>
      </c>
      <c r="BF19" s="644">
        <f t="shared" si="25"/>
        <v>0</v>
      </c>
      <c r="BG19" s="131">
        <f t="shared" si="26"/>
        <v>0</v>
      </c>
      <c r="BH19" s="643">
        <f t="shared" si="27"/>
        <v>0</v>
      </c>
      <c r="BI19" s="646">
        <f t="shared" si="28"/>
        <v>0</v>
      </c>
      <c r="BJ19" s="642">
        <f t="shared" si="29"/>
        <v>0</v>
      </c>
      <c r="BK19" s="625">
        <f t="shared" si="30"/>
        <v>0</v>
      </c>
      <c r="BL19" s="646">
        <f t="shared" si="31"/>
        <v>0</v>
      </c>
      <c r="BM19" s="642">
        <f t="shared" si="32"/>
        <v>0</v>
      </c>
      <c r="BN19" s="647">
        <f t="shared" si="33"/>
        <v>0</v>
      </c>
      <c r="BO19" s="196"/>
      <c r="BP19" s="196"/>
    </row>
    <row r="20" spans="2:68" ht="13.15" customHeight="1">
      <c r="B20" s="28"/>
      <c r="C20" s="839"/>
      <c r="D20" s="840"/>
      <c r="E20" s="515"/>
      <c r="F20" s="839"/>
      <c r="G20" s="840"/>
      <c r="H20" s="516"/>
      <c r="I20" s="839"/>
      <c r="J20" s="840"/>
      <c r="K20" s="515"/>
      <c r="L20" s="882"/>
      <c r="M20" s="883"/>
      <c r="N20" s="845" t="str">
        <f t="shared" si="35"/>
        <v/>
      </c>
      <c r="O20" s="846"/>
      <c r="P20" s="519"/>
      <c r="Q20" s="520"/>
      <c r="R20" s="521"/>
      <c r="S20" s="521"/>
      <c r="T20" s="522"/>
      <c r="U20" s="515"/>
      <c r="V20" s="526" t="str">
        <f t="shared" si="1"/>
        <v/>
      </c>
      <c r="W20" s="527">
        <f t="shared" si="2"/>
        <v>0</v>
      </c>
      <c r="X20" s="526">
        <f t="shared" si="3"/>
        <v>0</v>
      </c>
      <c r="Y20" s="528" t="str">
        <f t="shared" si="9"/>
        <v/>
      </c>
      <c r="Z20" s="841" t="str">
        <f t="shared" si="10"/>
        <v/>
      </c>
      <c r="AA20" s="844"/>
      <c r="AB20" s="523" t="str">
        <f t="shared" si="34"/>
        <v/>
      </c>
      <c r="AC20" s="524"/>
      <c r="AD20" s="523" t="e">
        <f t="shared" si="4"/>
        <v>#VALUE!</v>
      </c>
      <c r="AE20" s="1003" t="str">
        <f t="shared" si="11"/>
        <v/>
      </c>
      <c r="AF20" s="841"/>
      <c r="AG20" s="525" t="str">
        <f t="shared" si="5"/>
        <v/>
      </c>
      <c r="AH20" s="841" t="str">
        <f t="shared" si="6"/>
        <v/>
      </c>
      <c r="AI20" s="843"/>
      <c r="AJ20" s="518"/>
      <c r="AK20" s="196"/>
      <c r="AL20" s="196"/>
      <c r="AM20" s="196"/>
      <c r="AN20" s="196"/>
      <c r="AO20" s="596"/>
      <c r="AP20" s="196"/>
      <c r="AQ20" s="131">
        <f t="shared" si="12"/>
        <v>1</v>
      </c>
      <c r="AR20" s="131">
        <f t="shared" si="13"/>
        <v>0</v>
      </c>
      <c r="AS20" s="131">
        <f t="shared" si="14"/>
        <v>0</v>
      </c>
      <c r="AT20" s="131">
        <f t="shared" si="15"/>
        <v>0</v>
      </c>
      <c r="AU20" s="131">
        <f t="shared" si="16"/>
        <v>0</v>
      </c>
      <c r="AV20" s="131">
        <f t="shared" si="17"/>
        <v>1</v>
      </c>
      <c r="AW20" s="642">
        <f t="shared" si="18"/>
        <v>0</v>
      </c>
      <c r="AX20" s="642">
        <f t="shared" ref="AX20:AX52" si="36">IF(U20="",0,IF(OR(AV20=8,AV20=9,AV20=15,AV20=20,AV20=21),0,IF(P20&lt;&gt;"",AE20,0)))</f>
        <v>0</v>
      </c>
      <c r="AY20" s="131">
        <f t="shared" ref="AY20:AY52" si="37">IF(U20="",0,IF(OR(AV20=8,AV20=9,AV20=15,AV20=20,AV20=21),0,IF(P20&lt;&gt;"",U20,0)))</f>
        <v>0</v>
      </c>
      <c r="AZ20" s="643">
        <f t="shared" si="19"/>
        <v>0</v>
      </c>
      <c r="BA20" s="643">
        <f t="shared" si="20"/>
        <v>0</v>
      </c>
      <c r="BB20" s="131">
        <f t="shared" si="21"/>
        <v>0</v>
      </c>
      <c r="BC20" s="644">
        <f t="shared" si="22"/>
        <v>0</v>
      </c>
      <c r="BD20" s="131">
        <f t="shared" si="23"/>
        <v>0</v>
      </c>
      <c r="BE20" s="645">
        <f t="shared" si="24"/>
        <v>0</v>
      </c>
      <c r="BF20" s="644">
        <f t="shared" si="25"/>
        <v>0</v>
      </c>
      <c r="BG20" s="131">
        <f t="shared" si="26"/>
        <v>0</v>
      </c>
      <c r="BH20" s="643">
        <f t="shared" si="27"/>
        <v>0</v>
      </c>
      <c r="BI20" s="646">
        <f t="shared" si="28"/>
        <v>0</v>
      </c>
      <c r="BJ20" s="642">
        <f t="shared" si="29"/>
        <v>0</v>
      </c>
      <c r="BK20" s="625">
        <f t="shared" si="30"/>
        <v>0</v>
      </c>
      <c r="BL20" s="646">
        <f t="shared" si="31"/>
        <v>0</v>
      </c>
      <c r="BM20" s="642">
        <f t="shared" si="32"/>
        <v>0</v>
      </c>
      <c r="BN20" s="647">
        <f t="shared" si="33"/>
        <v>0</v>
      </c>
      <c r="BO20" s="196"/>
      <c r="BP20" s="196"/>
    </row>
    <row r="21" spans="2:68" ht="13.15" customHeight="1">
      <c r="B21" s="28"/>
      <c r="C21" s="839"/>
      <c r="D21" s="840"/>
      <c r="E21" s="515"/>
      <c r="F21" s="839"/>
      <c r="G21" s="840"/>
      <c r="H21" s="516"/>
      <c r="I21" s="839"/>
      <c r="J21" s="840"/>
      <c r="K21" s="515"/>
      <c r="L21" s="882"/>
      <c r="M21" s="883"/>
      <c r="N21" s="845" t="str">
        <f t="shared" si="35"/>
        <v/>
      </c>
      <c r="O21" s="846"/>
      <c r="P21" s="519"/>
      <c r="Q21" s="520"/>
      <c r="R21" s="521"/>
      <c r="S21" s="521"/>
      <c r="T21" s="522"/>
      <c r="U21" s="515"/>
      <c r="V21" s="526" t="str">
        <f t="shared" si="1"/>
        <v/>
      </c>
      <c r="W21" s="527">
        <f t="shared" si="2"/>
        <v>0</v>
      </c>
      <c r="X21" s="526">
        <f t="shared" si="3"/>
        <v>0</v>
      </c>
      <c r="Y21" s="528" t="str">
        <f t="shared" si="9"/>
        <v/>
      </c>
      <c r="Z21" s="841" t="str">
        <f t="shared" si="10"/>
        <v/>
      </c>
      <c r="AA21" s="844"/>
      <c r="AB21" s="523" t="str">
        <f t="shared" si="34"/>
        <v/>
      </c>
      <c r="AC21" s="524"/>
      <c r="AD21" s="523" t="e">
        <f t="shared" si="4"/>
        <v>#VALUE!</v>
      </c>
      <c r="AE21" s="1003" t="str">
        <f t="shared" si="11"/>
        <v/>
      </c>
      <c r="AF21" s="841"/>
      <c r="AG21" s="525" t="str">
        <f t="shared" si="5"/>
        <v/>
      </c>
      <c r="AH21" s="841" t="str">
        <f t="shared" si="6"/>
        <v/>
      </c>
      <c r="AI21" s="843"/>
      <c r="AJ21" s="518"/>
      <c r="AK21" s="196"/>
      <c r="AL21" s="196"/>
      <c r="AM21" s="196"/>
      <c r="AN21" s="196"/>
      <c r="AO21" s="596"/>
      <c r="AP21" s="196"/>
      <c r="AQ21" s="131">
        <f t="shared" si="12"/>
        <v>1</v>
      </c>
      <c r="AR21" s="131">
        <f t="shared" si="13"/>
        <v>0</v>
      </c>
      <c r="AS21" s="131">
        <f t="shared" si="14"/>
        <v>0</v>
      </c>
      <c r="AT21" s="131">
        <f t="shared" si="15"/>
        <v>0</v>
      </c>
      <c r="AU21" s="131">
        <f t="shared" si="16"/>
        <v>0</v>
      </c>
      <c r="AV21" s="131">
        <f t="shared" si="17"/>
        <v>1</v>
      </c>
      <c r="AW21" s="642">
        <f t="shared" si="18"/>
        <v>0</v>
      </c>
      <c r="AX21" s="642">
        <f t="shared" si="36"/>
        <v>0</v>
      </c>
      <c r="AY21" s="131">
        <f t="shared" si="37"/>
        <v>0</v>
      </c>
      <c r="AZ21" s="643">
        <f t="shared" si="19"/>
        <v>0</v>
      </c>
      <c r="BA21" s="643">
        <f t="shared" si="20"/>
        <v>0</v>
      </c>
      <c r="BB21" s="131">
        <f t="shared" si="21"/>
        <v>0</v>
      </c>
      <c r="BC21" s="644">
        <f t="shared" si="22"/>
        <v>0</v>
      </c>
      <c r="BD21" s="131">
        <f t="shared" si="23"/>
        <v>0</v>
      </c>
      <c r="BE21" s="645">
        <f t="shared" si="24"/>
        <v>0</v>
      </c>
      <c r="BF21" s="644">
        <f t="shared" si="25"/>
        <v>0</v>
      </c>
      <c r="BG21" s="131">
        <f t="shared" si="26"/>
        <v>0</v>
      </c>
      <c r="BH21" s="643">
        <f t="shared" si="27"/>
        <v>0</v>
      </c>
      <c r="BI21" s="646">
        <f t="shared" si="28"/>
        <v>0</v>
      </c>
      <c r="BJ21" s="642">
        <f t="shared" si="29"/>
        <v>0</v>
      </c>
      <c r="BK21" s="625">
        <f t="shared" si="30"/>
        <v>0</v>
      </c>
      <c r="BL21" s="646">
        <f t="shared" si="31"/>
        <v>0</v>
      </c>
      <c r="BM21" s="642">
        <f t="shared" si="32"/>
        <v>0</v>
      </c>
      <c r="BN21" s="647">
        <f t="shared" si="33"/>
        <v>0</v>
      </c>
      <c r="BO21" s="196"/>
      <c r="BP21" s="196"/>
    </row>
    <row r="22" spans="2:68" ht="13.15" customHeight="1">
      <c r="B22" s="28"/>
      <c r="C22" s="839"/>
      <c r="D22" s="840"/>
      <c r="E22" s="515"/>
      <c r="F22" s="839"/>
      <c r="G22" s="840"/>
      <c r="H22" s="516"/>
      <c r="I22" s="839"/>
      <c r="J22" s="840"/>
      <c r="K22" s="515"/>
      <c r="L22" s="882"/>
      <c r="M22" s="883"/>
      <c r="N22" s="845" t="str">
        <f t="shared" si="35"/>
        <v/>
      </c>
      <c r="O22" s="846"/>
      <c r="P22" s="519"/>
      <c r="Q22" s="520"/>
      <c r="R22" s="521"/>
      <c r="S22" s="521"/>
      <c r="T22" s="522"/>
      <c r="U22" s="515"/>
      <c r="V22" s="526" t="str">
        <f t="shared" si="1"/>
        <v/>
      </c>
      <c r="W22" s="527">
        <f t="shared" si="2"/>
        <v>0</v>
      </c>
      <c r="X22" s="526">
        <f t="shared" si="3"/>
        <v>0</v>
      </c>
      <c r="Y22" s="528" t="str">
        <f t="shared" si="9"/>
        <v/>
      </c>
      <c r="Z22" s="841" t="str">
        <f t="shared" si="10"/>
        <v/>
      </c>
      <c r="AA22" s="844"/>
      <c r="AB22" s="523" t="str">
        <f t="shared" si="34"/>
        <v/>
      </c>
      <c r="AC22" s="524"/>
      <c r="AD22" s="523" t="e">
        <f t="shared" si="4"/>
        <v>#VALUE!</v>
      </c>
      <c r="AE22" s="1003" t="str">
        <f t="shared" si="11"/>
        <v/>
      </c>
      <c r="AF22" s="841"/>
      <c r="AG22" s="525" t="str">
        <f t="shared" si="5"/>
        <v/>
      </c>
      <c r="AH22" s="841" t="str">
        <f t="shared" si="6"/>
        <v/>
      </c>
      <c r="AI22" s="843"/>
      <c r="AJ22" s="518"/>
      <c r="AK22" s="196"/>
      <c r="AL22" s="196"/>
      <c r="AM22" s="196"/>
      <c r="AN22" s="196"/>
      <c r="AO22" s="596"/>
      <c r="AP22" s="196"/>
      <c r="AQ22" s="131">
        <f t="shared" si="12"/>
        <v>1</v>
      </c>
      <c r="AR22" s="131">
        <f t="shared" si="13"/>
        <v>0</v>
      </c>
      <c r="AS22" s="131">
        <f t="shared" si="14"/>
        <v>0</v>
      </c>
      <c r="AT22" s="131">
        <f t="shared" si="15"/>
        <v>0</v>
      </c>
      <c r="AU22" s="131">
        <f t="shared" si="16"/>
        <v>0</v>
      </c>
      <c r="AV22" s="131">
        <f t="shared" si="17"/>
        <v>1</v>
      </c>
      <c r="AW22" s="642">
        <f t="shared" si="18"/>
        <v>0</v>
      </c>
      <c r="AX22" s="642">
        <f t="shared" si="36"/>
        <v>0</v>
      </c>
      <c r="AY22" s="131">
        <f t="shared" si="37"/>
        <v>0</v>
      </c>
      <c r="AZ22" s="643">
        <f t="shared" si="19"/>
        <v>0</v>
      </c>
      <c r="BA22" s="643">
        <f t="shared" si="20"/>
        <v>0</v>
      </c>
      <c r="BB22" s="131">
        <f t="shared" si="21"/>
        <v>0</v>
      </c>
      <c r="BC22" s="644">
        <f t="shared" si="22"/>
        <v>0</v>
      </c>
      <c r="BD22" s="131">
        <f t="shared" si="23"/>
        <v>0</v>
      </c>
      <c r="BE22" s="645">
        <f t="shared" si="24"/>
        <v>0</v>
      </c>
      <c r="BF22" s="644">
        <f t="shared" si="25"/>
        <v>0</v>
      </c>
      <c r="BG22" s="131">
        <f t="shared" si="26"/>
        <v>0</v>
      </c>
      <c r="BH22" s="643">
        <f t="shared" si="27"/>
        <v>0</v>
      </c>
      <c r="BI22" s="646">
        <f t="shared" si="28"/>
        <v>0</v>
      </c>
      <c r="BJ22" s="642">
        <f t="shared" si="29"/>
        <v>0</v>
      </c>
      <c r="BK22" s="625">
        <f t="shared" si="30"/>
        <v>0</v>
      </c>
      <c r="BL22" s="646">
        <f t="shared" si="31"/>
        <v>0</v>
      </c>
      <c r="BM22" s="642">
        <f t="shared" si="32"/>
        <v>0</v>
      </c>
      <c r="BN22" s="647">
        <f t="shared" si="33"/>
        <v>0</v>
      </c>
      <c r="BO22" s="196"/>
      <c r="BP22" s="196"/>
    </row>
    <row r="23" spans="2:68" ht="13.15" customHeight="1">
      <c r="B23" s="28"/>
      <c r="C23" s="839"/>
      <c r="D23" s="840"/>
      <c r="E23" s="515"/>
      <c r="F23" s="839"/>
      <c r="G23" s="840"/>
      <c r="H23" s="516"/>
      <c r="I23" s="839"/>
      <c r="J23" s="840"/>
      <c r="K23" s="515"/>
      <c r="L23" s="882"/>
      <c r="M23" s="883"/>
      <c r="N23" s="845" t="str">
        <f t="shared" si="35"/>
        <v/>
      </c>
      <c r="O23" s="846"/>
      <c r="P23" s="519"/>
      <c r="Q23" s="520"/>
      <c r="R23" s="521"/>
      <c r="S23" s="521"/>
      <c r="T23" s="522"/>
      <c r="U23" s="515"/>
      <c r="V23" s="526" t="str">
        <f t="shared" si="1"/>
        <v/>
      </c>
      <c r="W23" s="527">
        <f t="shared" si="2"/>
        <v>0</v>
      </c>
      <c r="X23" s="526">
        <f t="shared" si="3"/>
        <v>0</v>
      </c>
      <c r="Y23" s="528" t="str">
        <f t="shared" si="9"/>
        <v/>
      </c>
      <c r="Z23" s="841" t="str">
        <f t="shared" si="10"/>
        <v/>
      </c>
      <c r="AA23" s="844"/>
      <c r="AB23" s="523" t="str">
        <f t="shared" si="34"/>
        <v/>
      </c>
      <c r="AC23" s="524"/>
      <c r="AD23" s="523" t="e">
        <f t="shared" si="4"/>
        <v>#VALUE!</v>
      </c>
      <c r="AE23" s="1003" t="str">
        <f t="shared" si="11"/>
        <v/>
      </c>
      <c r="AF23" s="841"/>
      <c r="AG23" s="525" t="str">
        <f t="shared" si="5"/>
        <v/>
      </c>
      <c r="AH23" s="841" t="str">
        <f t="shared" si="6"/>
        <v/>
      </c>
      <c r="AI23" s="843"/>
      <c r="AJ23" s="518"/>
      <c r="AK23" s="196"/>
      <c r="AL23" s="196"/>
      <c r="AM23" s="196"/>
      <c r="AN23" s="196"/>
      <c r="AO23" s="596"/>
      <c r="AP23" s="196"/>
      <c r="AQ23" s="131">
        <f t="shared" si="12"/>
        <v>1</v>
      </c>
      <c r="AR23" s="131">
        <f t="shared" si="13"/>
        <v>0</v>
      </c>
      <c r="AS23" s="131">
        <f t="shared" si="14"/>
        <v>0</v>
      </c>
      <c r="AT23" s="131">
        <f t="shared" si="15"/>
        <v>0</v>
      </c>
      <c r="AU23" s="131">
        <f t="shared" si="16"/>
        <v>0</v>
      </c>
      <c r="AV23" s="131">
        <f t="shared" si="17"/>
        <v>1</v>
      </c>
      <c r="AW23" s="642">
        <f t="shared" si="18"/>
        <v>0</v>
      </c>
      <c r="AX23" s="642">
        <f t="shared" si="36"/>
        <v>0</v>
      </c>
      <c r="AY23" s="131">
        <f t="shared" si="37"/>
        <v>0</v>
      </c>
      <c r="AZ23" s="643">
        <f t="shared" si="19"/>
        <v>0</v>
      </c>
      <c r="BA23" s="643">
        <f t="shared" si="20"/>
        <v>0</v>
      </c>
      <c r="BB23" s="131">
        <f t="shared" si="21"/>
        <v>0</v>
      </c>
      <c r="BC23" s="644">
        <f t="shared" si="22"/>
        <v>0</v>
      </c>
      <c r="BD23" s="131">
        <f t="shared" si="23"/>
        <v>0</v>
      </c>
      <c r="BE23" s="645">
        <f t="shared" si="24"/>
        <v>0</v>
      </c>
      <c r="BF23" s="644">
        <f t="shared" si="25"/>
        <v>0</v>
      </c>
      <c r="BG23" s="131">
        <f t="shared" si="26"/>
        <v>0</v>
      </c>
      <c r="BH23" s="643">
        <f t="shared" si="27"/>
        <v>0</v>
      </c>
      <c r="BI23" s="646">
        <f t="shared" si="28"/>
        <v>0</v>
      </c>
      <c r="BJ23" s="642">
        <f t="shared" si="29"/>
        <v>0</v>
      </c>
      <c r="BK23" s="625">
        <f t="shared" si="30"/>
        <v>0</v>
      </c>
      <c r="BL23" s="646">
        <f t="shared" si="31"/>
        <v>0</v>
      </c>
      <c r="BM23" s="642">
        <f t="shared" si="32"/>
        <v>0</v>
      </c>
      <c r="BN23" s="647">
        <f t="shared" si="33"/>
        <v>0</v>
      </c>
      <c r="BO23" s="196"/>
      <c r="BP23" s="196"/>
    </row>
    <row r="24" spans="2:68" ht="13.15" customHeight="1">
      <c r="B24" s="28"/>
      <c r="C24" s="839"/>
      <c r="D24" s="840"/>
      <c r="E24" s="515"/>
      <c r="F24" s="839"/>
      <c r="G24" s="840"/>
      <c r="H24" s="516"/>
      <c r="I24" s="839"/>
      <c r="J24" s="840"/>
      <c r="K24" s="515"/>
      <c r="L24" s="882"/>
      <c r="M24" s="883"/>
      <c r="N24" s="845" t="str">
        <f t="shared" si="35"/>
        <v/>
      </c>
      <c r="O24" s="846"/>
      <c r="P24" s="519"/>
      <c r="Q24" s="520"/>
      <c r="R24" s="521"/>
      <c r="S24" s="521"/>
      <c r="T24" s="522"/>
      <c r="U24" s="515"/>
      <c r="V24" s="526" t="str">
        <f t="shared" si="1"/>
        <v/>
      </c>
      <c r="W24" s="527">
        <f t="shared" si="2"/>
        <v>0</v>
      </c>
      <c r="X24" s="526">
        <f t="shared" si="3"/>
        <v>0</v>
      </c>
      <c r="Y24" s="528" t="str">
        <f t="shared" si="9"/>
        <v/>
      </c>
      <c r="Z24" s="841" t="str">
        <f t="shared" si="10"/>
        <v/>
      </c>
      <c r="AA24" s="844"/>
      <c r="AB24" s="523" t="str">
        <f t="shared" si="34"/>
        <v/>
      </c>
      <c r="AC24" s="524"/>
      <c r="AD24" s="523" t="e">
        <f t="shared" si="4"/>
        <v>#VALUE!</v>
      </c>
      <c r="AE24" s="1003" t="str">
        <f t="shared" si="11"/>
        <v/>
      </c>
      <c r="AF24" s="841"/>
      <c r="AG24" s="525" t="str">
        <f t="shared" si="5"/>
        <v/>
      </c>
      <c r="AH24" s="841" t="str">
        <f t="shared" si="6"/>
        <v/>
      </c>
      <c r="AI24" s="843"/>
      <c r="AJ24" s="518"/>
      <c r="AK24" s="196"/>
      <c r="AL24" s="196"/>
      <c r="AM24" s="196"/>
      <c r="AN24" s="196"/>
      <c r="AO24" s="596"/>
      <c r="AP24" s="196"/>
      <c r="AQ24" s="131">
        <f t="shared" si="12"/>
        <v>1</v>
      </c>
      <c r="AR24" s="131">
        <f t="shared" si="13"/>
        <v>0</v>
      </c>
      <c r="AS24" s="131">
        <f t="shared" si="14"/>
        <v>0</v>
      </c>
      <c r="AT24" s="131">
        <f t="shared" si="15"/>
        <v>0</v>
      </c>
      <c r="AU24" s="131">
        <f t="shared" si="16"/>
        <v>0</v>
      </c>
      <c r="AV24" s="131">
        <f t="shared" si="17"/>
        <v>1</v>
      </c>
      <c r="AW24" s="642">
        <f t="shared" si="18"/>
        <v>0</v>
      </c>
      <c r="AX24" s="642">
        <f t="shared" si="36"/>
        <v>0</v>
      </c>
      <c r="AY24" s="131">
        <f t="shared" si="37"/>
        <v>0</v>
      </c>
      <c r="AZ24" s="643">
        <f t="shared" si="19"/>
        <v>0</v>
      </c>
      <c r="BA24" s="643">
        <f t="shared" si="20"/>
        <v>0</v>
      </c>
      <c r="BB24" s="131">
        <f t="shared" si="21"/>
        <v>0</v>
      </c>
      <c r="BC24" s="644">
        <f t="shared" si="22"/>
        <v>0</v>
      </c>
      <c r="BD24" s="131">
        <f t="shared" si="23"/>
        <v>0</v>
      </c>
      <c r="BE24" s="645">
        <f t="shared" si="24"/>
        <v>0</v>
      </c>
      <c r="BF24" s="644">
        <f t="shared" si="25"/>
        <v>0</v>
      </c>
      <c r="BG24" s="131">
        <f t="shared" si="26"/>
        <v>0</v>
      </c>
      <c r="BH24" s="643">
        <f t="shared" si="27"/>
        <v>0</v>
      </c>
      <c r="BI24" s="646">
        <f t="shared" si="28"/>
        <v>0</v>
      </c>
      <c r="BJ24" s="642">
        <f t="shared" si="29"/>
        <v>0</v>
      </c>
      <c r="BK24" s="625">
        <f t="shared" si="30"/>
        <v>0</v>
      </c>
      <c r="BL24" s="646">
        <f t="shared" si="31"/>
        <v>0</v>
      </c>
      <c r="BM24" s="642">
        <f t="shared" si="32"/>
        <v>0</v>
      </c>
      <c r="BN24" s="647">
        <f t="shared" si="33"/>
        <v>0</v>
      </c>
      <c r="BO24" s="196"/>
      <c r="BP24" s="196"/>
    </row>
    <row r="25" spans="2:68" ht="13.15" customHeight="1">
      <c r="B25" s="28"/>
      <c r="C25" s="839"/>
      <c r="D25" s="840"/>
      <c r="E25" s="515"/>
      <c r="F25" s="839"/>
      <c r="G25" s="840"/>
      <c r="H25" s="516"/>
      <c r="I25" s="839"/>
      <c r="J25" s="840"/>
      <c r="K25" s="515"/>
      <c r="L25" s="882"/>
      <c r="M25" s="883"/>
      <c r="N25" s="845" t="str">
        <f t="shared" si="35"/>
        <v/>
      </c>
      <c r="O25" s="846"/>
      <c r="P25" s="519"/>
      <c r="Q25" s="520"/>
      <c r="R25" s="521"/>
      <c r="S25" s="521"/>
      <c r="T25" s="522"/>
      <c r="U25" s="515"/>
      <c r="V25" s="526" t="str">
        <f t="shared" si="1"/>
        <v/>
      </c>
      <c r="W25" s="527">
        <f t="shared" si="2"/>
        <v>0</v>
      </c>
      <c r="X25" s="526">
        <f t="shared" si="3"/>
        <v>0</v>
      </c>
      <c r="Y25" s="528" t="str">
        <f t="shared" si="9"/>
        <v/>
      </c>
      <c r="Z25" s="841" t="str">
        <f t="shared" si="10"/>
        <v/>
      </c>
      <c r="AA25" s="844"/>
      <c r="AB25" s="523" t="str">
        <f t="shared" si="34"/>
        <v/>
      </c>
      <c r="AC25" s="524"/>
      <c r="AD25" s="523" t="e">
        <f t="shared" si="4"/>
        <v>#VALUE!</v>
      </c>
      <c r="AE25" s="1003" t="str">
        <f t="shared" si="11"/>
        <v/>
      </c>
      <c r="AF25" s="841"/>
      <c r="AG25" s="525" t="str">
        <f t="shared" si="5"/>
        <v/>
      </c>
      <c r="AH25" s="841" t="str">
        <f t="shared" si="6"/>
        <v/>
      </c>
      <c r="AI25" s="843"/>
      <c r="AJ25" s="518"/>
      <c r="AK25" s="196"/>
      <c r="AL25" s="196"/>
      <c r="AM25" s="196"/>
      <c r="AN25" s="196"/>
      <c r="AO25" s="596" t="str">
        <f t="shared" ref="AO25:AO52" si="38">Z25</f>
        <v/>
      </c>
      <c r="AP25" s="196"/>
      <c r="AQ25" s="131">
        <f t="shared" si="12"/>
        <v>1</v>
      </c>
      <c r="AR25" s="131">
        <f t="shared" si="13"/>
        <v>0</v>
      </c>
      <c r="AS25" s="131">
        <f t="shared" si="14"/>
        <v>0</v>
      </c>
      <c r="AT25" s="131">
        <f t="shared" si="15"/>
        <v>0</v>
      </c>
      <c r="AU25" s="131">
        <f t="shared" si="16"/>
        <v>0</v>
      </c>
      <c r="AV25" s="131">
        <f t="shared" si="17"/>
        <v>1</v>
      </c>
      <c r="AW25" s="642">
        <f t="shared" si="18"/>
        <v>0</v>
      </c>
      <c r="AX25" s="642">
        <f t="shared" si="36"/>
        <v>0</v>
      </c>
      <c r="AY25" s="131">
        <f t="shared" si="37"/>
        <v>0</v>
      </c>
      <c r="AZ25" s="643">
        <f t="shared" si="19"/>
        <v>0</v>
      </c>
      <c r="BA25" s="643">
        <f t="shared" si="20"/>
        <v>0</v>
      </c>
      <c r="BB25" s="131">
        <f t="shared" si="21"/>
        <v>0</v>
      </c>
      <c r="BC25" s="644">
        <f t="shared" si="22"/>
        <v>0</v>
      </c>
      <c r="BD25" s="131">
        <f t="shared" si="23"/>
        <v>0</v>
      </c>
      <c r="BE25" s="645">
        <f t="shared" si="24"/>
        <v>0</v>
      </c>
      <c r="BF25" s="644">
        <f t="shared" si="25"/>
        <v>0</v>
      </c>
      <c r="BG25" s="131">
        <f t="shared" si="26"/>
        <v>0</v>
      </c>
      <c r="BH25" s="643">
        <f t="shared" si="27"/>
        <v>0</v>
      </c>
      <c r="BI25" s="646">
        <f t="shared" si="28"/>
        <v>0</v>
      </c>
      <c r="BJ25" s="642">
        <f t="shared" si="29"/>
        <v>0</v>
      </c>
      <c r="BK25" s="625">
        <f t="shared" si="30"/>
        <v>0</v>
      </c>
      <c r="BL25" s="646">
        <f t="shared" si="31"/>
        <v>0</v>
      </c>
      <c r="BM25" s="642">
        <f t="shared" si="32"/>
        <v>0</v>
      </c>
      <c r="BN25" s="647">
        <f t="shared" si="33"/>
        <v>0</v>
      </c>
      <c r="BO25" s="196"/>
      <c r="BP25" s="196"/>
    </row>
    <row r="26" spans="2:68" ht="13.15" customHeight="1">
      <c r="B26" s="28"/>
      <c r="C26" s="839"/>
      <c r="D26" s="840"/>
      <c r="E26" s="515"/>
      <c r="F26" s="839"/>
      <c r="G26" s="840"/>
      <c r="H26" s="516"/>
      <c r="I26" s="839"/>
      <c r="J26" s="840"/>
      <c r="K26" s="515"/>
      <c r="L26" s="882"/>
      <c r="M26" s="883"/>
      <c r="N26" s="845" t="str">
        <f t="shared" si="35"/>
        <v/>
      </c>
      <c r="O26" s="846"/>
      <c r="P26" s="519"/>
      <c r="Q26" s="520"/>
      <c r="R26" s="521"/>
      <c r="S26" s="521"/>
      <c r="T26" s="522"/>
      <c r="U26" s="515"/>
      <c r="V26" s="526" t="str">
        <f t="shared" si="1"/>
        <v/>
      </c>
      <c r="W26" s="527">
        <f t="shared" si="2"/>
        <v>0</v>
      </c>
      <c r="X26" s="526">
        <f t="shared" si="3"/>
        <v>0</v>
      </c>
      <c r="Y26" s="528" t="str">
        <f t="shared" si="9"/>
        <v/>
      </c>
      <c r="Z26" s="841" t="str">
        <f t="shared" si="10"/>
        <v/>
      </c>
      <c r="AA26" s="844"/>
      <c r="AB26" s="523" t="str">
        <f t="shared" si="34"/>
        <v/>
      </c>
      <c r="AC26" s="524"/>
      <c r="AD26" s="523" t="e">
        <f t="shared" si="4"/>
        <v>#VALUE!</v>
      </c>
      <c r="AE26" s="1003" t="str">
        <f t="shared" si="11"/>
        <v/>
      </c>
      <c r="AF26" s="841"/>
      <c r="AG26" s="525" t="str">
        <f t="shared" si="5"/>
        <v/>
      </c>
      <c r="AH26" s="841" t="str">
        <f t="shared" si="6"/>
        <v/>
      </c>
      <c r="AI26" s="843"/>
      <c r="AJ26" s="518"/>
      <c r="AK26" s="196"/>
      <c r="AL26" s="196"/>
      <c r="AM26" s="196"/>
      <c r="AN26" s="196"/>
      <c r="AO26" s="596" t="str">
        <f t="shared" si="38"/>
        <v/>
      </c>
      <c r="AP26" s="196"/>
      <c r="AQ26" s="131">
        <f t="shared" si="12"/>
        <v>1</v>
      </c>
      <c r="AR26" s="131">
        <f t="shared" si="13"/>
        <v>0</v>
      </c>
      <c r="AS26" s="131">
        <f t="shared" si="14"/>
        <v>0</v>
      </c>
      <c r="AT26" s="131">
        <f t="shared" si="15"/>
        <v>0</v>
      </c>
      <c r="AU26" s="131">
        <f t="shared" si="16"/>
        <v>0</v>
      </c>
      <c r="AV26" s="131">
        <f t="shared" si="17"/>
        <v>1</v>
      </c>
      <c r="AW26" s="642">
        <f t="shared" si="18"/>
        <v>0</v>
      </c>
      <c r="AX26" s="642">
        <f t="shared" si="36"/>
        <v>0</v>
      </c>
      <c r="AY26" s="131">
        <f t="shared" si="37"/>
        <v>0</v>
      </c>
      <c r="AZ26" s="643">
        <f t="shared" si="19"/>
        <v>0</v>
      </c>
      <c r="BA26" s="643">
        <f t="shared" si="20"/>
        <v>0</v>
      </c>
      <c r="BB26" s="131">
        <f t="shared" si="21"/>
        <v>0</v>
      </c>
      <c r="BC26" s="644">
        <f t="shared" si="22"/>
        <v>0</v>
      </c>
      <c r="BD26" s="131">
        <f t="shared" si="23"/>
        <v>0</v>
      </c>
      <c r="BE26" s="645">
        <f t="shared" si="24"/>
        <v>0</v>
      </c>
      <c r="BF26" s="644">
        <f t="shared" si="25"/>
        <v>0</v>
      </c>
      <c r="BG26" s="131">
        <f t="shared" si="26"/>
        <v>0</v>
      </c>
      <c r="BH26" s="643">
        <f t="shared" si="27"/>
        <v>0</v>
      </c>
      <c r="BI26" s="646">
        <f t="shared" si="28"/>
        <v>0</v>
      </c>
      <c r="BJ26" s="642">
        <f t="shared" si="29"/>
        <v>0</v>
      </c>
      <c r="BK26" s="625">
        <f t="shared" si="30"/>
        <v>0</v>
      </c>
      <c r="BL26" s="646">
        <f t="shared" si="31"/>
        <v>0</v>
      </c>
      <c r="BM26" s="642">
        <f t="shared" si="32"/>
        <v>0</v>
      </c>
      <c r="BN26" s="647">
        <f t="shared" si="33"/>
        <v>0</v>
      </c>
      <c r="BO26" s="196"/>
      <c r="BP26" s="196"/>
    </row>
    <row r="27" spans="2:68" ht="13.15" customHeight="1">
      <c r="B27" s="28"/>
      <c r="C27" s="839"/>
      <c r="D27" s="840"/>
      <c r="E27" s="515"/>
      <c r="F27" s="839"/>
      <c r="G27" s="840"/>
      <c r="H27" s="516"/>
      <c r="I27" s="839"/>
      <c r="J27" s="840"/>
      <c r="K27" s="515"/>
      <c r="L27" s="882"/>
      <c r="M27" s="883"/>
      <c r="N27" s="845" t="str">
        <f t="shared" si="35"/>
        <v/>
      </c>
      <c r="O27" s="846"/>
      <c r="P27" s="519"/>
      <c r="Q27" s="520"/>
      <c r="R27" s="521"/>
      <c r="S27" s="521"/>
      <c r="T27" s="522"/>
      <c r="U27" s="515"/>
      <c r="V27" s="526" t="str">
        <f t="shared" si="1"/>
        <v/>
      </c>
      <c r="W27" s="527">
        <f t="shared" si="2"/>
        <v>0</v>
      </c>
      <c r="X27" s="526">
        <f t="shared" si="3"/>
        <v>0</v>
      </c>
      <c r="Y27" s="528" t="str">
        <f t="shared" si="9"/>
        <v/>
      </c>
      <c r="Z27" s="841" t="str">
        <f t="shared" si="10"/>
        <v/>
      </c>
      <c r="AA27" s="844"/>
      <c r="AB27" s="523" t="str">
        <f t="shared" si="34"/>
        <v/>
      </c>
      <c r="AC27" s="524"/>
      <c r="AD27" s="523" t="e">
        <f t="shared" si="4"/>
        <v>#VALUE!</v>
      </c>
      <c r="AE27" s="1003" t="str">
        <f t="shared" si="11"/>
        <v/>
      </c>
      <c r="AF27" s="841"/>
      <c r="AG27" s="525" t="str">
        <f t="shared" si="5"/>
        <v/>
      </c>
      <c r="AH27" s="841" t="str">
        <f t="shared" si="6"/>
        <v/>
      </c>
      <c r="AI27" s="843"/>
      <c r="AJ27" s="518"/>
      <c r="AK27" s="196"/>
      <c r="AL27" s="196"/>
      <c r="AM27" s="196"/>
      <c r="AN27" s="196"/>
      <c r="AO27" s="596" t="str">
        <f t="shared" si="38"/>
        <v/>
      </c>
      <c r="AP27" s="196"/>
      <c r="AQ27" s="131">
        <f t="shared" si="12"/>
        <v>1</v>
      </c>
      <c r="AR27" s="131">
        <f t="shared" si="13"/>
        <v>0</v>
      </c>
      <c r="AS27" s="131">
        <f t="shared" si="14"/>
        <v>0</v>
      </c>
      <c r="AT27" s="131">
        <f t="shared" si="15"/>
        <v>0</v>
      </c>
      <c r="AU27" s="131">
        <f t="shared" si="16"/>
        <v>0</v>
      </c>
      <c r="AV27" s="131">
        <f t="shared" si="17"/>
        <v>1</v>
      </c>
      <c r="AW27" s="642">
        <f t="shared" si="18"/>
        <v>0</v>
      </c>
      <c r="AX27" s="642">
        <f t="shared" si="36"/>
        <v>0</v>
      </c>
      <c r="AY27" s="131">
        <f t="shared" si="37"/>
        <v>0</v>
      </c>
      <c r="AZ27" s="643">
        <f t="shared" si="19"/>
        <v>0</v>
      </c>
      <c r="BA27" s="643">
        <f t="shared" si="20"/>
        <v>0</v>
      </c>
      <c r="BB27" s="131">
        <f t="shared" si="21"/>
        <v>0</v>
      </c>
      <c r="BC27" s="644">
        <f t="shared" si="22"/>
        <v>0</v>
      </c>
      <c r="BD27" s="131">
        <f t="shared" si="23"/>
        <v>0</v>
      </c>
      <c r="BE27" s="645">
        <f t="shared" si="24"/>
        <v>0</v>
      </c>
      <c r="BF27" s="644">
        <f t="shared" si="25"/>
        <v>0</v>
      </c>
      <c r="BG27" s="131">
        <f t="shared" si="26"/>
        <v>0</v>
      </c>
      <c r="BH27" s="643">
        <f t="shared" si="27"/>
        <v>0</v>
      </c>
      <c r="BI27" s="646">
        <f t="shared" si="28"/>
        <v>0</v>
      </c>
      <c r="BJ27" s="642">
        <f t="shared" si="29"/>
        <v>0</v>
      </c>
      <c r="BK27" s="625">
        <f t="shared" si="30"/>
        <v>0</v>
      </c>
      <c r="BL27" s="646">
        <f t="shared" si="31"/>
        <v>0</v>
      </c>
      <c r="BM27" s="642">
        <f t="shared" si="32"/>
        <v>0</v>
      </c>
      <c r="BN27" s="647">
        <f t="shared" si="33"/>
        <v>0</v>
      </c>
      <c r="BO27" s="196"/>
      <c r="BP27" s="196"/>
    </row>
    <row r="28" spans="2:68" ht="13.15" customHeight="1">
      <c r="B28" s="28"/>
      <c r="C28" s="839"/>
      <c r="D28" s="840"/>
      <c r="E28" s="515"/>
      <c r="F28" s="839"/>
      <c r="G28" s="840"/>
      <c r="H28" s="516"/>
      <c r="I28" s="839"/>
      <c r="J28" s="840"/>
      <c r="K28" s="515"/>
      <c r="L28" s="882"/>
      <c r="M28" s="883"/>
      <c r="N28" s="845" t="str">
        <f t="shared" si="35"/>
        <v/>
      </c>
      <c r="O28" s="846"/>
      <c r="P28" s="519"/>
      <c r="Q28" s="520"/>
      <c r="R28" s="521"/>
      <c r="S28" s="521"/>
      <c r="T28" s="522"/>
      <c r="U28" s="515"/>
      <c r="V28" s="526" t="str">
        <f t="shared" si="1"/>
        <v/>
      </c>
      <c r="W28" s="527">
        <f t="shared" si="2"/>
        <v>0</v>
      </c>
      <c r="X28" s="526">
        <f t="shared" si="3"/>
        <v>0</v>
      </c>
      <c r="Y28" s="528" t="str">
        <f t="shared" si="9"/>
        <v/>
      </c>
      <c r="Z28" s="841" t="str">
        <f t="shared" si="10"/>
        <v/>
      </c>
      <c r="AA28" s="844"/>
      <c r="AB28" s="523" t="str">
        <f t="shared" si="34"/>
        <v/>
      </c>
      <c r="AC28" s="524"/>
      <c r="AD28" s="523" t="e">
        <f t="shared" si="4"/>
        <v>#VALUE!</v>
      </c>
      <c r="AE28" s="1003" t="str">
        <f t="shared" si="11"/>
        <v/>
      </c>
      <c r="AF28" s="841"/>
      <c r="AG28" s="525" t="str">
        <f t="shared" si="5"/>
        <v/>
      </c>
      <c r="AH28" s="841" t="str">
        <f t="shared" si="6"/>
        <v/>
      </c>
      <c r="AI28" s="843"/>
      <c r="AJ28" s="518"/>
      <c r="AK28" s="196"/>
      <c r="AL28" s="196"/>
      <c r="AM28" s="196"/>
      <c r="AN28" s="196"/>
      <c r="AO28" s="596" t="str">
        <f t="shared" si="38"/>
        <v/>
      </c>
      <c r="AP28" s="196"/>
      <c r="AQ28" s="131">
        <f t="shared" si="12"/>
        <v>1</v>
      </c>
      <c r="AR28" s="131">
        <f t="shared" si="13"/>
        <v>0</v>
      </c>
      <c r="AS28" s="131">
        <f t="shared" si="14"/>
        <v>0</v>
      </c>
      <c r="AT28" s="131">
        <f t="shared" si="15"/>
        <v>0</v>
      </c>
      <c r="AU28" s="131">
        <f t="shared" si="16"/>
        <v>0</v>
      </c>
      <c r="AV28" s="131">
        <f t="shared" si="17"/>
        <v>1</v>
      </c>
      <c r="AW28" s="642">
        <f t="shared" si="18"/>
        <v>0</v>
      </c>
      <c r="AX28" s="642">
        <f t="shared" si="36"/>
        <v>0</v>
      </c>
      <c r="AY28" s="131">
        <f t="shared" si="37"/>
        <v>0</v>
      </c>
      <c r="AZ28" s="643">
        <f t="shared" si="19"/>
        <v>0</v>
      </c>
      <c r="BA28" s="643">
        <f t="shared" si="20"/>
        <v>0</v>
      </c>
      <c r="BB28" s="131">
        <f t="shared" si="21"/>
        <v>0</v>
      </c>
      <c r="BC28" s="644">
        <f t="shared" si="22"/>
        <v>0</v>
      </c>
      <c r="BD28" s="131">
        <f t="shared" si="23"/>
        <v>0</v>
      </c>
      <c r="BE28" s="645">
        <f t="shared" si="24"/>
        <v>0</v>
      </c>
      <c r="BF28" s="644">
        <f t="shared" si="25"/>
        <v>0</v>
      </c>
      <c r="BG28" s="131">
        <f t="shared" si="26"/>
        <v>0</v>
      </c>
      <c r="BH28" s="643">
        <f t="shared" si="27"/>
        <v>0</v>
      </c>
      <c r="BI28" s="646">
        <f t="shared" si="28"/>
        <v>0</v>
      </c>
      <c r="BJ28" s="642">
        <f t="shared" si="29"/>
        <v>0</v>
      </c>
      <c r="BK28" s="625">
        <f t="shared" si="30"/>
        <v>0</v>
      </c>
      <c r="BL28" s="646">
        <f t="shared" si="31"/>
        <v>0</v>
      </c>
      <c r="BM28" s="642">
        <f t="shared" si="32"/>
        <v>0</v>
      </c>
      <c r="BN28" s="647">
        <f t="shared" si="33"/>
        <v>0</v>
      </c>
      <c r="BO28" s="196"/>
      <c r="BP28" s="196"/>
    </row>
    <row r="29" spans="2:68" ht="13.15" customHeight="1">
      <c r="B29" s="28"/>
      <c r="C29" s="839"/>
      <c r="D29" s="840"/>
      <c r="E29" s="515"/>
      <c r="F29" s="839"/>
      <c r="G29" s="840"/>
      <c r="H29" s="516"/>
      <c r="I29" s="839"/>
      <c r="J29" s="840"/>
      <c r="K29" s="515"/>
      <c r="L29" s="882"/>
      <c r="M29" s="883"/>
      <c r="N29" s="845" t="str">
        <f t="shared" si="35"/>
        <v/>
      </c>
      <c r="O29" s="846"/>
      <c r="P29" s="519"/>
      <c r="Q29" s="520"/>
      <c r="R29" s="521"/>
      <c r="S29" s="521"/>
      <c r="T29" s="522"/>
      <c r="U29" s="515"/>
      <c r="V29" s="526" t="str">
        <f t="shared" si="1"/>
        <v/>
      </c>
      <c r="W29" s="527">
        <f t="shared" si="2"/>
        <v>0</v>
      </c>
      <c r="X29" s="526">
        <f t="shared" si="3"/>
        <v>0</v>
      </c>
      <c r="Y29" s="528" t="str">
        <f t="shared" si="9"/>
        <v/>
      </c>
      <c r="Z29" s="841" t="str">
        <f t="shared" si="10"/>
        <v/>
      </c>
      <c r="AA29" s="844"/>
      <c r="AB29" s="523" t="str">
        <f t="shared" si="34"/>
        <v/>
      </c>
      <c r="AC29" s="524"/>
      <c r="AD29" s="523" t="e">
        <f t="shared" si="4"/>
        <v>#VALUE!</v>
      </c>
      <c r="AE29" s="1003" t="str">
        <f t="shared" si="11"/>
        <v/>
      </c>
      <c r="AF29" s="841"/>
      <c r="AG29" s="525" t="str">
        <f t="shared" si="5"/>
        <v/>
      </c>
      <c r="AH29" s="841" t="str">
        <f t="shared" si="6"/>
        <v/>
      </c>
      <c r="AI29" s="843"/>
      <c r="AJ29" s="518"/>
      <c r="AK29" s="196"/>
      <c r="AL29" s="196"/>
      <c r="AM29" s="196"/>
      <c r="AN29" s="196"/>
      <c r="AO29" s="596" t="str">
        <f t="shared" si="38"/>
        <v/>
      </c>
      <c r="AP29" s="196"/>
      <c r="AQ29" s="131">
        <f t="shared" si="12"/>
        <v>1</v>
      </c>
      <c r="AR29" s="131">
        <f t="shared" si="13"/>
        <v>0</v>
      </c>
      <c r="AS29" s="131">
        <f t="shared" si="14"/>
        <v>0</v>
      </c>
      <c r="AT29" s="131">
        <f t="shared" si="15"/>
        <v>0</v>
      </c>
      <c r="AU29" s="131">
        <f t="shared" si="16"/>
        <v>0</v>
      </c>
      <c r="AV29" s="131">
        <f t="shared" si="17"/>
        <v>1</v>
      </c>
      <c r="AW29" s="642">
        <f t="shared" si="18"/>
        <v>0</v>
      </c>
      <c r="AX29" s="642">
        <f t="shared" si="36"/>
        <v>0</v>
      </c>
      <c r="AY29" s="131">
        <f t="shared" si="37"/>
        <v>0</v>
      </c>
      <c r="AZ29" s="643">
        <f t="shared" si="19"/>
        <v>0</v>
      </c>
      <c r="BA29" s="643">
        <f t="shared" si="20"/>
        <v>0</v>
      </c>
      <c r="BB29" s="131">
        <f t="shared" si="21"/>
        <v>0</v>
      </c>
      <c r="BC29" s="644">
        <f t="shared" si="22"/>
        <v>0</v>
      </c>
      <c r="BD29" s="131">
        <f t="shared" si="23"/>
        <v>0</v>
      </c>
      <c r="BE29" s="645">
        <f t="shared" si="24"/>
        <v>0</v>
      </c>
      <c r="BF29" s="644">
        <f t="shared" si="25"/>
        <v>0</v>
      </c>
      <c r="BG29" s="131">
        <f t="shared" si="26"/>
        <v>0</v>
      </c>
      <c r="BH29" s="643">
        <f t="shared" si="27"/>
        <v>0</v>
      </c>
      <c r="BI29" s="646">
        <f t="shared" si="28"/>
        <v>0</v>
      </c>
      <c r="BJ29" s="642">
        <f t="shared" si="29"/>
        <v>0</v>
      </c>
      <c r="BK29" s="625">
        <f t="shared" si="30"/>
        <v>0</v>
      </c>
      <c r="BL29" s="646">
        <f t="shared" si="31"/>
        <v>0</v>
      </c>
      <c r="BM29" s="642">
        <f t="shared" si="32"/>
        <v>0</v>
      </c>
      <c r="BN29" s="647">
        <f t="shared" si="33"/>
        <v>0</v>
      </c>
      <c r="BO29" s="196"/>
      <c r="BP29" s="196"/>
    </row>
    <row r="30" spans="2:68" ht="13.15" customHeight="1">
      <c r="B30" s="28"/>
      <c r="C30" s="839"/>
      <c r="D30" s="840"/>
      <c r="E30" s="515"/>
      <c r="F30" s="839"/>
      <c r="G30" s="840"/>
      <c r="H30" s="516"/>
      <c r="I30" s="839"/>
      <c r="J30" s="840"/>
      <c r="K30" s="515"/>
      <c r="L30" s="882"/>
      <c r="M30" s="883"/>
      <c r="N30" s="845" t="str">
        <f t="shared" si="35"/>
        <v/>
      </c>
      <c r="O30" s="846"/>
      <c r="P30" s="519"/>
      <c r="Q30" s="520"/>
      <c r="R30" s="521"/>
      <c r="S30" s="521"/>
      <c r="T30" s="522"/>
      <c r="U30" s="515"/>
      <c r="V30" s="526" t="str">
        <f t="shared" si="1"/>
        <v/>
      </c>
      <c r="W30" s="527">
        <f t="shared" si="2"/>
        <v>0</v>
      </c>
      <c r="X30" s="526">
        <f t="shared" si="3"/>
        <v>0</v>
      </c>
      <c r="Y30" s="528" t="str">
        <f t="shared" si="9"/>
        <v/>
      </c>
      <c r="Z30" s="841" t="str">
        <f t="shared" si="10"/>
        <v/>
      </c>
      <c r="AA30" s="844"/>
      <c r="AB30" s="523" t="str">
        <f t="shared" si="34"/>
        <v/>
      </c>
      <c r="AC30" s="524"/>
      <c r="AD30" s="523" t="e">
        <f t="shared" si="4"/>
        <v>#VALUE!</v>
      </c>
      <c r="AE30" s="1003" t="str">
        <f t="shared" si="11"/>
        <v/>
      </c>
      <c r="AF30" s="841"/>
      <c r="AG30" s="525" t="str">
        <f t="shared" si="5"/>
        <v/>
      </c>
      <c r="AH30" s="841" t="str">
        <f t="shared" si="6"/>
        <v/>
      </c>
      <c r="AI30" s="843"/>
      <c r="AJ30" s="518"/>
      <c r="AK30" s="196"/>
      <c r="AL30" s="196"/>
      <c r="AM30" s="196"/>
      <c r="AN30" s="196"/>
      <c r="AO30" s="596" t="str">
        <f t="shared" si="38"/>
        <v/>
      </c>
      <c r="AP30" s="196"/>
      <c r="AQ30" s="131">
        <f t="shared" si="12"/>
        <v>1</v>
      </c>
      <c r="AR30" s="131">
        <f t="shared" si="13"/>
        <v>0</v>
      </c>
      <c r="AS30" s="131">
        <f t="shared" si="14"/>
        <v>0</v>
      </c>
      <c r="AT30" s="131">
        <f t="shared" si="15"/>
        <v>0</v>
      </c>
      <c r="AU30" s="131">
        <f t="shared" si="16"/>
        <v>0</v>
      </c>
      <c r="AV30" s="131">
        <f t="shared" si="17"/>
        <v>1</v>
      </c>
      <c r="AW30" s="642">
        <f t="shared" si="18"/>
        <v>0</v>
      </c>
      <c r="AX30" s="642">
        <f t="shared" si="36"/>
        <v>0</v>
      </c>
      <c r="AY30" s="131">
        <f t="shared" si="37"/>
        <v>0</v>
      </c>
      <c r="AZ30" s="643">
        <f t="shared" si="19"/>
        <v>0</v>
      </c>
      <c r="BA30" s="643">
        <f t="shared" si="20"/>
        <v>0</v>
      </c>
      <c r="BB30" s="131">
        <f t="shared" si="21"/>
        <v>0</v>
      </c>
      <c r="BC30" s="644">
        <f t="shared" si="22"/>
        <v>0</v>
      </c>
      <c r="BD30" s="131">
        <f t="shared" si="23"/>
        <v>0</v>
      </c>
      <c r="BE30" s="645">
        <f t="shared" si="24"/>
        <v>0</v>
      </c>
      <c r="BF30" s="644">
        <f t="shared" si="25"/>
        <v>0</v>
      </c>
      <c r="BG30" s="131">
        <f t="shared" si="26"/>
        <v>0</v>
      </c>
      <c r="BH30" s="643">
        <f t="shared" si="27"/>
        <v>0</v>
      </c>
      <c r="BI30" s="646">
        <f t="shared" si="28"/>
        <v>0</v>
      </c>
      <c r="BJ30" s="642">
        <f t="shared" si="29"/>
        <v>0</v>
      </c>
      <c r="BK30" s="625">
        <f t="shared" si="30"/>
        <v>0</v>
      </c>
      <c r="BL30" s="646">
        <f t="shared" si="31"/>
        <v>0</v>
      </c>
      <c r="BM30" s="642">
        <f t="shared" si="32"/>
        <v>0</v>
      </c>
      <c r="BN30" s="647">
        <f t="shared" si="33"/>
        <v>0</v>
      </c>
      <c r="BO30" s="196"/>
      <c r="BP30" s="196"/>
    </row>
    <row r="31" spans="2:68" ht="13.15" customHeight="1">
      <c r="B31" s="28"/>
      <c r="C31" s="839"/>
      <c r="D31" s="840"/>
      <c r="E31" s="515"/>
      <c r="F31" s="839"/>
      <c r="G31" s="840"/>
      <c r="H31" s="516"/>
      <c r="I31" s="839"/>
      <c r="J31" s="840"/>
      <c r="K31" s="515"/>
      <c r="L31" s="882"/>
      <c r="M31" s="883"/>
      <c r="N31" s="845" t="str">
        <f t="shared" si="35"/>
        <v/>
      </c>
      <c r="O31" s="846"/>
      <c r="P31" s="519"/>
      <c r="Q31" s="520"/>
      <c r="R31" s="521"/>
      <c r="S31" s="521"/>
      <c r="T31" s="522"/>
      <c r="U31" s="515"/>
      <c r="V31" s="526" t="str">
        <f t="shared" si="1"/>
        <v/>
      </c>
      <c r="W31" s="527">
        <f t="shared" si="2"/>
        <v>0</v>
      </c>
      <c r="X31" s="526">
        <f t="shared" si="3"/>
        <v>0</v>
      </c>
      <c r="Y31" s="528" t="str">
        <f t="shared" si="9"/>
        <v/>
      </c>
      <c r="Z31" s="841" t="str">
        <f t="shared" si="10"/>
        <v/>
      </c>
      <c r="AA31" s="844"/>
      <c r="AB31" s="523" t="str">
        <f t="shared" si="34"/>
        <v/>
      </c>
      <c r="AC31" s="524"/>
      <c r="AD31" s="523" t="e">
        <f t="shared" si="4"/>
        <v>#VALUE!</v>
      </c>
      <c r="AE31" s="1003" t="str">
        <f t="shared" si="11"/>
        <v/>
      </c>
      <c r="AF31" s="841"/>
      <c r="AG31" s="525" t="str">
        <f t="shared" si="5"/>
        <v/>
      </c>
      <c r="AH31" s="841" t="str">
        <f t="shared" si="6"/>
        <v/>
      </c>
      <c r="AI31" s="843"/>
      <c r="AJ31" s="518"/>
      <c r="AK31" s="196"/>
      <c r="AL31" s="196"/>
      <c r="AM31" s="196"/>
      <c r="AN31" s="196"/>
      <c r="AO31" s="596" t="str">
        <f t="shared" si="38"/>
        <v/>
      </c>
      <c r="AP31" s="196"/>
      <c r="AQ31" s="131">
        <f t="shared" si="12"/>
        <v>1</v>
      </c>
      <c r="AR31" s="131">
        <f t="shared" si="13"/>
        <v>0</v>
      </c>
      <c r="AS31" s="131">
        <f t="shared" si="14"/>
        <v>0</v>
      </c>
      <c r="AT31" s="131">
        <f t="shared" si="15"/>
        <v>0</v>
      </c>
      <c r="AU31" s="131">
        <f t="shared" si="16"/>
        <v>0</v>
      </c>
      <c r="AV31" s="131">
        <f t="shared" si="17"/>
        <v>1</v>
      </c>
      <c r="AW31" s="642">
        <f t="shared" si="18"/>
        <v>0</v>
      </c>
      <c r="AX31" s="642">
        <f t="shared" si="36"/>
        <v>0</v>
      </c>
      <c r="AY31" s="131">
        <f t="shared" si="37"/>
        <v>0</v>
      </c>
      <c r="AZ31" s="643">
        <f t="shared" si="19"/>
        <v>0</v>
      </c>
      <c r="BA31" s="643">
        <f t="shared" si="20"/>
        <v>0</v>
      </c>
      <c r="BB31" s="131">
        <f t="shared" si="21"/>
        <v>0</v>
      </c>
      <c r="BC31" s="644">
        <f t="shared" si="22"/>
        <v>0</v>
      </c>
      <c r="BD31" s="131">
        <f t="shared" si="23"/>
        <v>0</v>
      </c>
      <c r="BE31" s="645">
        <f t="shared" si="24"/>
        <v>0</v>
      </c>
      <c r="BF31" s="644">
        <f t="shared" si="25"/>
        <v>0</v>
      </c>
      <c r="BG31" s="131">
        <f t="shared" si="26"/>
        <v>0</v>
      </c>
      <c r="BH31" s="643">
        <f t="shared" si="27"/>
        <v>0</v>
      </c>
      <c r="BI31" s="646">
        <f t="shared" si="28"/>
        <v>0</v>
      </c>
      <c r="BJ31" s="642">
        <f t="shared" si="29"/>
        <v>0</v>
      </c>
      <c r="BK31" s="625">
        <f t="shared" si="30"/>
        <v>0</v>
      </c>
      <c r="BL31" s="646">
        <f t="shared" si="31"/>
        <v>0</v>
      </c>
      <c r="BM31" s="642">
        <f t="shared" si="32"/>
        <v>0</v>
      </c>
      <c r="BN31" s="647">
        <f t="shared" si="33"/>
        <v>0</v>
      </c>
      <c r="BO31" s="196"/>
      <c r="BP31" s="196"/>
    </row>
    <row r="32" spans="2:68" ht="13.15" customHeight="1">
      <c r="B32" s="28"/>
      <c r="C32" s="839"/>
      <c r="D32" s="840"/>
      <c r="E32" s="515"/>
      <c r="F32" s="839"/>
      <c r="G32" s="840"/>
      <c r="H32" s="516"/>
      <c r="I32" s="839"/>
      <c r="J32" s="840"/>
      <c r="K32" s="515"/>
      <c r="L32" s="882"/>
      <c r="M32" s="883"/>
      <c r="N32" s="845" t="str">
        <f t="shared" si="35"/>
        <v/>
      </c>
      <c r="O32" s="846"/>
      <c r="P32" s="519"/>
      <c r="Q32" s="520"/>
      <c r="R32" s="521"/>
      <c r="S32" s="521"/>
      <c r="T32" s="522"/>
      <c r="U32" s="515"/>
      <c r="V32" s="526" t="str">
        <f t="shared" si="1"/>
        <v/>
      </c>
      <c r="W32" s="527">
        <f t="shared" si="2"/>
        <v>0</v>
      </c>
      <c r="X32" s="526">
        <f t="shared" si="3"/>
        <v>0</v>
      </c>
      <c r="Y32" s="528" t="str">
        <f t="shared" si="9"/>
        <v/>
      </c>
      <c r="Z32" s="841" t="str">
        <f t="shared" si="10"/>
        <v/>
      </c>
      <c r="AA32" s="844"/>
      <c r="AB32" s="523" t="str">
        <f t="shared" si="34"/>
        <v/>
      </c>
      <c r="AC32" s="524"/>
      <c r="AD32" s="523" t="e">
        <f t="shared" si="4"/>
        <v>#VALUE!</v>
      </c>
      <c r="AE32" s="1003" t="str">
        <f t="shared" si="11"/>
        <v/>
      </c>
      <c r="AF32" s="841"/>
      <c r="AG32" s="525" t="str">
        <f t="shared" si="5"/>
        <v/>
      </c>
      <c r="AH32" s="841" t="str">
        <f t="shared" si="6"/>
        <v/>
      </c>
      <c r="AI32" s="843"/>
      <c r="AJ32" s="518"/>
      <c r="AK32" s="196"/>
      <c r="AL32" s="196"/>
      <c r="AM32" s="196"/>
      <c r="AN32" s="196"/>
      <c r="AO32" s="596" t="str">
        <f t="shared" si="38"/>
        <v/>
      </c>
      <c r="AP32" s="196"/>
      <c r="AQ32" s="131">
        <f t="shared" si="12"/>
        <v>1</v>
      </c>
      <c r="AR32" s="131">
        <f t="shared" si="13"/>
        <v>0</v>
      </c>
      <c r="AS32" s="131">
        <f t="shared" si="14"/>
        <v>0</v>
      </c>
      <c r="AT32" s="131">
        <f t="shared" si="15"/>
        <v>0</v>
      </c>
      <c r="AU32" s="131">
        <f t="shared" si="16"/>
        <v>0</v>
      </c>
      <c r="AV32" s="131">
        <f t="shared" si="17"/>
        <v>1</v>
      </c>
      <c r="AW32" s="642">
        <f t="shared" si="18"/>
        <v>0</v>
      </c>
      <c r="AX32" s="642">
        <f t="shared" si="36"/>
        <v>0</v>
      </c>
      <c r="AY32" s="131">
        <f t="shared" si="37"/>
        <v>0</v>
      </c>
      <c r="AZ32" s="643">
        <f t="shared" si="19"/>
        <v>0</v>
      </c>
      <c r="BA32" s="643">
        <f t="shared" si="20"/>
        <v>0</v>
      </c>
      <c r="BB32" s="131">
        <f t="shared" si="21"/>
        <v>0</v>
      </c>
      <c r="BC32" s="644">
        <f t="shared" si="22"/>
        <v>0</v>
      </c>
      <c r="BD32" s="131">
        <f t="shared" si="23"/>
        <v>0</v>
      </c>
      <c r="BE32" s="645">
        <f t="shared" si="24"/>
        <v>0</v>
      </c>
      <c r="BF32" s="644">
        <f t="shared" si="25"/>
        <v>0</v>
      </c>
      <c r="BG32" s="131">
        <f t="shared" si="26"/>
        <v>0</v>
      </c>
      <c r="BH32" s="643">
        <f t="shared" si="27"/>
        <v>0</v>
      </c>
      <c r="BI32" s="646">
        <f t="shared" si="28"/>
        <v>0</v>
      </c>
      <c r="BJ32" s="642">
        <f t="shared" si="29"/>
        <v>0</v>
      </c>
      <c r="BK32" s="625">
        <f t="shared" si="30"/>
        <v>0</v>
      </c>
      <c r="BL32" s="646">
        <f t="shared" si="31"/>
        <v>0</v>
      </c>
      <c r="BM32" s="642">
        <f t="shared" si="32"/>
        <v>0</v>
      </c>
      <c r="BN32" s="647">
        <f t="shared" si="33"/>
        <v>0</v>
      </c>
      <c r="BO32" s="196"/>
      <c r="BP32" s="196"/>
    </row>
    <row r="33" spans="1:68" ht="13.15" customHeight="1">
      <c r="B33" s="28"/>
      <c r="C33" s="839"/>
      <c r="D33" s="840"/>
      <c r="E33" s="515"/>
      <c r="F33" s="839"/>
      <c r="G33" s="840"/>
      <c r="H33" s="516"/>
      <c r="I33" s="839"/>
      <c r="J33" s="840"/>
      <c r="K33" s="515"/>
      <c r="L33" s="882"/>
      <c r="M33" s="883"/>
      <c r="N33" s="845" t="str">
        <f t="shared" si="35"/>
        <v/>
      </c>
      <c r="O33" s="846"/>
      <c r="P33" s="519"/>
      <c r="Q33" s="520"/>
      <c r="R33" s="521"/>
      <c r="S33" s="521"/>
      <c r="T33" s="522"/>
      <c r="U33" s="515"/>
      <c r="V33" s="526" t="str">
        <f t="shared" si="1"/>
        <v/>
      </c>
      <c r="W33" s="527">
        <f t="shared" si="2"/>
        <v>0</v>
      </c>
      <c r="X33" s="526">
        <f t="shared" si="3"/>
        <v>0</v>
      </c>
      <c r="Y33" s="528" t="str">
        <f t="shared" si="9"/>
        <v/>
      </c>
      <c r="Z33" s="841" t="str">
        <f t="shared" si="10"/>
        <v/>
      </c>
      <c r="AA33" s="844"/>
      <c r="AB33" s="523" t="str">
        <f t="shared" si="34"/>
        <v/>
      </c>
      <c r="AC33" s="524"/>
      <c r="AD33" s="523" t="e">
        <f t="shared" si="4"/>
        <v>#VALUE!</v>
      </c>
      <c r="AE33" s="1003" t="str">
        <f t="shared" si="11"/>
        <v/>
      </c>
      <c r="AF33" s="841"/>
      <c r="AG33" s="525" t="str">
        <f t="shared" si="5"/>
        <v/>
      </c>
      <c r="AH33" s="841" t="str">
        <f t="shared" si="6"/>
        <v/>
      </c>
      <c r="AI33" s="843"/>
      <c r="AJ33" s="518"/>
      <c r="AK33" s="196"/>
      <c r="AL33" s="196"/>
      <c r="AM33" s="196"/>
      <c r="AN33" s="196"/>
      <c r="AO33" s="596" t="str">
        <f t="shared" si="38"/>
        <v/>
      </c>
      <c r="AP33" s="196"/>
      <c r="AQ33" s="131">
        <f t="shared" si="12"/>
        <v>1</v>
      </c>
      <c r="AR33" s="131">
        <f t="shared" si="13"/>
        <v>0</v>
      </c>
      <c r="AS33" s="131">
        <f t="shared" si="14"/>
        <v>0</v>
      </c>
      <c r="AT33" s="131">
        <f t="shared" si="15"/>
        <v>0</v>
      </c>
      <c r="AU33" s="131">
        <f t="shared" si="16"/>
        <v>0</v>
      </c>
      <c r="AV33" s="131">
        <f t="shared" si="17"/>
        <v>1</v>
      </c>
      <c r="AW33" s="642">
        <f t="shared" si="18"/>
        <v>0</v>
      </c>
      <c r="AX33" s="642">
        <f t="shared" si="36"/>
        <v>0</v>
      </c>
      <c r="AY33" s="131">
        <f t="shared" si="37"/>
        <v>0</v>
      </c>
      <c r="AZ33" s="643">
        <f t="shared" si="19"/>
        <v>0</v>
      </c>
      <c r="BA33" s="643">
        <f t="shared" si="20"/>
        <v>0</v>
      </c>
      <c r="BB33" s="131">
        <f t="shared" si="21"/>
        <v>0</v>
      </c>
      <c r="BC33" s="644">
        <f t="shared" si="22"/>
        <v>0</v>
      </c>
      <c r="BD33" s="131">
        <f t="shared" si="23"/>
        <v>0</v>
      </c>
      <c r="BE33" s="645">
        <f t="shared" si="24"/>
        <v>0</v>
      </c>
      <c r="BF33" s="644">
        <f t="shared" si="25"/>
        <v>0</v>
      </c>
      <c r="BG33" s="131">
        <f t="shared" si="26"/>
        <v>0</v>
      </c>
      <c r="BH33" s="643">
        <f t="shared" si="27"/>
        <v>0</v>
      </c>
      <c r="BI33" s="646">
        <f t="shared" si="28"/>
        <v>0</v>
      </c>
      <c r="BJ33" s="642">
        <f t="shared" si="29"/>
        <v>0</v>
      </c>
      <c r="BK33" s="625">
        <f t="shared" si="30"/>
        <v>0</v>
      </c>
      <c r="BL33" s="646">
        <f t="shared" si="31"/>
        <v>0</v>
      </c>
      <c r="BM33" s="642">
        <f t="shared" si="32"/>
        <v>0</v>
      </c>
      <c r="BN33" s="647">
        <f t="shared" si="33"/>
        <v>0</v>
      </c>
      <c r="BO33" s="196"/>
      <c r="BP33" s="196"/>
    </row>
    <row r="34" spans="1:68" ht="13.15" customHeight="1">
      <c r="B34" s="28"/>
      <c r="C34" s="839"/>
      <c r="D34" s="840"/>
      <c r="E34" s="515"/>
      <c r="F34" s="839"/>
      <c r="G34" s="840"/>
      <c r="H34" s="516"/>
      <c r="I34" s="839"/>
      <c r="J34" s="840"/>
      <c r="K34" s="515"/>
      <c r="L34" s="882"/>
      <c r="M34" s="883"/>
      <c r="N34" s="845" t="str">
        <f t="shared" ref="N34:N42" si="39">IF(OR(C34="",L34=""),"",L34*C34)</f>
        <v/>
      </c>
      <c r="O34" s="846"/>
      <c r="P34" s="519"/>
      <c r="Q34" s="520"/>
      <c r="R34" s="521"/>
      <c r="S34" s="521"/>
      <c r="T34" s="522"/>
      <c r="U34" s="515"/>
      <c r="V34" s="526" t="str">
        <f t="shared" si="1"/>
        <v/>
      </c>
      <c r="W34" s="527">
        <f t="shared" si="2"/>
        <v>0</v>
      </c>
      <c r="X34" s="526">
        <f t="shared" si="3"/>
        <v>0</v>
      </c>
      <c r="Y34" s="528" t="str">
        <f t="shared" si="9"/>
        <v/>
      </c>
      <c r="Z34" s="841" t="str">
        <f t="shared" si="10"/>
        <v/>
      </c>
      <c r="AA34" s="844"/>
      <c r="AB34" s="523" t="str">
        <f t="shared" si="34"/>
        <v/>
      </c>
      <c r="AC34" s="524"/>
      <c r="AD34" s="523" t="e">
        <f t="shared" si="4"/>
        <v>#VALUE!</v>
      </c>
      <c r="AE34" s="1003" t="str">
        <f t="shared" si="11"/>
        <v/>
      </c>
      <c r="AF34" s="841"/>
      <c r="AG34" s="525" t="str">
        <f t="shared" si="5"/>
        <v/>
      </c>
      <c r="AH34" s="841" t="str">
        <f t="shared" si="6"/>
        <v/>
      </c>
      <c r="AI34" s="843"/>
      <c r="AJ34" s="518"/>
      <c r="AK34" s="196"/>
      <c r="AL34" s="196"/>
      <c r="AM34" s="196"/>
      <c r="AN34" s="196"/>
      <c r="AO34" s="596" t="str">
        <f t="shared" si="38"/>
        <v/>
      </c>
      <c r="AP34" s="196"/>
      <c r="AQ34" s="131">
        <f t="shared" si="12"/>
        <v>1</v>
      </c>
      <c r="AR34" s="131">
        <f t="shared" si="13"/>
        <v>0</v>
      </c>
      <c r="AS34" s="131">
        <f t="shared" si="14"/>
        <v>0</v>
      </c>
      <c r="AT34" s="131">
        <f t="shared" si="15"/>
        <v>0</v>
      </c>
      <c r="AU34" s="131">
        <f t="shared" si="16"/>
        <v>0</v>
      </c>
      <c r="AV34" s="131">
        <f t="shared" si="17"/>
        <v>1</v>
      </c>
      <c r="AW34" s="642">
        <f t="shared" si="18"/>
        <v>0</v>
      </c>
      <c r="AX34" s="642">
        <f t="shared" si="36"/>
        <v>0</v>
      </c>
      <c r="AY34" s="131">
        <f t="shared" si="37"/>
        <v>0</v>
      </c>
      <c r="AZ34" s="643">
        <f t="shared" si="19"/>
        <v>0</v>
      </c>
      <c r="BA34" s="643">
        <f t="shared" si="20"/>
        <v>0</v>
      </c>
      <c r="BB34" s="131">
        <f t="shared" si="21"/>
        <v>0</v>
      </c>
      <c r="BC34" s="644">
        <f t="shared" si="22"/>
        <v>0</v>
      </c>
      <c r="BD34" s="131">
        <f t="shared" si="23"/>
        <v>0</v>
      </c>
      <c r="BE34" s="645">
        <f t="shared" si="24"/>
        <v>0</v>
      </c>
      <c r="BF34" s="644">
        <f t="shared" si="25"/>
        <v>0</v>
      </c>
      <c r="BG34" s="131">
        <f t="shared" si="26"/>
        <v>0</v>
      </c>
      <c r="BH34" s="643">
        <f t="shared" si="27"/>
        <v>0</v>
      </c>
      <c r="BI34" s="646">
        <f t="shared" si="28"/>
        <v>0</v>
      </c>
      <c r="BJ34" s="642">
        <f t="shared" si="29"/>
        <v>0</v>
      </c>
      <c r="BK34" s="625">
        <f t="shared" si="30"/>
        <v>0</v>
      </c>
      <c r="BL34" s="646">
        <f t="shared" si="31"/>
        <v>0</v>
      </c>
      <c r="BM34" s="642">
        <f t="shared" si="32"/>
        <v>0</v>
      </c>
      <c r="BN34" s="647">
        <f t="shared" si="33"/>
        <v>0</v>
      </c>
      <c r="BO34" s="196"/>
      <c r="BP34" s="196"/>
    </row>
    <row r="35" spans="1:68" ht="13.15" customHeight="1">
      <c r="B35" s="28"/>
      <c r="C35" s="839"/>
      <c r="D35" s="840"/>
      <c r="E35" s="515"/>
      <c r="F35" s="839"/>
      <c r="G35" s="840"/>
      <c r="H35" s="516"/>
      <c r="I35" s="839"/>
      <c r="J35" s="840"/>
      <c r="K35" s="515"/>
      <c r="L35" s="882"/>
      <c r="M35" s="883"/>
      <c r="N35" s="845" t="str">
        <f t="shared" si="39"/>
        <v/>
      </c>
      <c r="O35" s="846"/>
      <c r="P35" s="519"/>
      <c r="Q35" s="520"/>
      <c r="R35" s="521"/>
      <c r="S35" s="521"/>
      <c r="T35" s="522"/>
      <c r="U35" s="515"/>
      <c r="V35" s="526" t="str">
        <f t="shared" si="1"/>
        <v/>
      </c>
      <c r="W35" s="527">
        <f t="shared" si="2"/>
        <v>0</v>
      </c>
      <c r="X35" s="526">
        <f t="shared" si="3"/>
        <v>0</v>
      </c>
      <c r="Y35" s="528" t="str">
        <f t="shared" si="9"/>
        <v/>
      </c>
      <c r="Z35" s="841" t="str">
        <f t="shared" si="10"/>
        <v/>
      </c>
      <c r="AA35" s="844"/>
      <c r="AB35" s="523" t="str">
        <f t="shared" si="34"/>
        <v/>
      </c>
      <c r="AC35" s="524"/>
      <c r="AD35" s="523" t="e">
        <f t="shared" si="4"/>
        <v>#VALUE!</v>
      </c>
      <c r="AE35" s="1003" t="str">
        <f t="shared" si="11"/>
        <v/>
      </c>
      <c r="AF35" s="841"/>
      <c r="AG35" s="525" t="str">
        <f t="shared" si="5"/>
        <v/>
      </c>
      <c r="AH35" s="841" t="str">
        <f t="shared" si="6"/>
        <v/>
      </c>
      <c r="AI35" s="843"/>
      <c r="AJ35" s="518"/>
      <c r="AK35" s="196"/>
      <c r="AL35" s="196"/>
      <c r="AM35" s="196"/>
      <c r="AN35" s="196"/>
      <c r="AO35" s="596" t="str">
        <f t="shared" si="38"/>
        <v/>
      </c>
      <c r="AP35" s="196"/>
      <c r="AQ35" s="131">
        <f t="shared" si="12"/>
        <v>1</v>
      </c>
      <c r="AR35" s="131">
        <f t="shared" si="13"/>
        <v>0</v>
      </c>
      <c r="AS35" s="131">
        <f t="shared" si="14"/>
        <v>0</v>
      </c>
      <c r="AT35" s="131">
        <f t="shared" si="15"/>
        <v>0</v>
      </c>
      <c r="AU35" s="131">
        <f t="shared" si="16"/>
        <v>0</v>
      </c>
      <c r="AV35" s="131">
        <f t="shared" si="17"/>
        <v>1</v>
      </c>
      <c r="AW35" s="642">
        <f t="shared" si="18"/>
        <v>0</v>
      </c>
      <c r="AX35" s="642">
        <f t="shared" si="36"/>
        <v>0</v>
      </c>
      <c r="AY35" s="131">
        <f t="shared" si="37"/>
        <v>0</v>
      </c>
      <c r="AZ35" s="643">
        <f t="shared" si="19"/>
        <v>0</v>
      </c>
      <c r="BA35" s="643">
        <f t="shared" si="20"/>
        <v>0</v>
      </c>
      <c r="BB35" s="131">
        <f t="shared" si="21"/>
        <v>0</v>
      </c>
      <c r="BC35" s="644">
        <f t="shared" si="22"/>
        <v>0</v>
      </c>
      <c r="BD35" s="131">
        <f t="shared" si="23"/>
        <v>0</v>
      </c>
      <c r="BE35" s="645">
        <f t="shared" si="24"/>
        <v>0</v>
      </c>
      <c r="BF35" s="644">
        <f t="shared" si="25"/>
        <v>0</v>
      </c>
      <c r="BG35" s="131">
        <f t="shared" si="26"/>
        <v>0</v>
      </c>
      <c r="BH35" s="643">
        <f t="shared" si="27"/>
        <v>0</v>
      </c>
      <c r="BI35" s="646">
        <f t="shared" si="28"/>
        <v>0</v>
      </c>
      <c r="BJ35" s="642">
        <f t="shared" si="29"/>
        <v>0</v>
      </c>
      <c r="BK35" s="625">
        <f t="shared" si="30"/>
        <v>0</v>
      </c>
      <c r="BL35" s="646">
        <f t="shared" si="31"/>
        <v>0</v>
      </c>
      <c r="BM35" s="642">
        <f t="shared" si="32"/>
        <v>0</v>
      </c>
      <c r="BN35" s="647">
        <f t="shared" si="33"/>
        <v>0</v>
      </c>
      <c r="BO35" s="196"/>
      <c r="BP35" s="196"/>
    </row>
    <row r="36" spans="1:68" ht="13.15" customHeight="1">
      <c r="B36" s="28"/>
      <c r="C36" s="839"/>
      <c r="D36" s="840"/>
      <c r="E36" s="515"/>
      <c r="F36" s="839"/>
      <c r="G36" s="840"/>
      <c r="H36" s="516"/>
      <c r="I36" s="839"/>
      <c r="J36" s="840"/>
      <c r="K36" s="515"/>
      <c r="L36" s="882"/>
      <c r="M36" s="883"/>
      <c r="N36" s="845" t="str">
        <f t="shared" si="39"/>
        <v/>
      </c>
      <c r="O36" s="846"/>
      <c r="P36" s="519"/>
      <c r="Q36" s="520"/>
      <c r="R36" s="521"/>
      <c r="S36" s="521"/>
      <c r="T36" s="522"/>
      <c r="U36" s="515"/>
      <c r="V36" s="526" t="str">
        <f t="shared" si="1"/>
        <v/>
      </c>
      <c r="W36" s="527">
        <f t="shared" si="2"/>
        <v>0</v>
      </c>
      <c r="X36" s="526">
        <f t="shared" si="3"/>
        <v>0</v>
      </c>
      <c r="Y36" s="528" t="str">
        <f t="shared" si="9"/>
        <v/>
      </c>
      <c r="Z36" s="841" t="str">
        <f t="shared" si="10"/>
        <v/>
      </c>
      <c r="AA36" s="844"/>
      <c r="AB36" s="523" t="str">
        <f t="shared" si="34"/>
        <v/>
      </c>
      <c r="AC36" s="524"/>
      <c r="AD36" s="523" t="e">
        <f t="shared" si="4"/>
        <v>#VALUE!</v>
      </c>
      <c r="AE36" s="1003" t="str">
        <f t="shared" si="11"/>
        <v/>
      </c>
      <c r="AF36" s="841"/>
      <c r="AG36" s="525" t="str">
        <f t="shared" si="5"/>
        <v/>
      </c>
      <c r="AH36" s="841" t="str">
        <f t="shared" si="6"/>
        <v/>
      </c>
      <c r="AI36" s="843"/>
      <c r="AJ36" s="518"/>
      <c r="AK36" s="196"/>
      <c r="AL36" s="196"/>
      <c r="AM36" s="196"/>
      <c r="AN36" s="196"/>
      <c r="AO36" s="596" t="str">
        <f t="shared" si="38"/>
        <v/>
      </c>
      <c r="AP36" s="196"/>
      <c r="AQ36" s="131">
        <f t="shared" si="12"/>
        <v>1</v>
      </c>
      <c r="AR36" s="131">
        <f t="shared" si="13"/>
        <v>0</v>
      </c>
      <c r="AS36" s="131">
        <f t="shared" si="14"/>
        <v>0</v>
      </c>
      <c r="AT36" s="131">
        <f t="shared" si="15"/>
        <v>0</v>
      </c>
      <c r="AU36" s="131">
        <f t="shared" si="16"/>
        <v>0</v>
      </c>
      <c r="AV36" s="131">
        <f t="shared" si="17"/>
        <v>1</v>
      </c>
      <c r="AW36" s="642">
        <f t="shared" si="18"/>
        <v>0</v>
      </c>
      <c r="AX36" s="642">
        <f t="shared" si="36"/>
        <v>0</v>
      </c>
      <c r="AY36" s="131">
        <f t="shared" si="37"/>
        <v>0</v>
      </c>
      <c r="AZ36" s="643">
        <f t="shared" si="19"/>
        <v>0</v>
      </c>
      <c r="BA36" s="643">
        <f t="shared" si="20"/>
        <v>0</v>
      </c>
      <c r="BB36" s="131">
        <f t="shared" si="21"/>
        <v>0</v>
      </c>
      <c r="BC36" s="644">
        <f t="shared" si="22"/>
        <v>0</v>
      </c>
      <c r="BD36" s="131">
        <f t="shared" si="23"/>
        <v>0</v>
      </c>
      <c r="BE36" s="645">
        <f t="shared" si="24"/>
        <v>0</v>
      </c>
      <c r="BF36" s="644">
        <f t="shared" si="25"/>
        <v>0</v>
      </c>
      <c r="BG36" s="131">
        <f t="shared" si="26"/>
        <v>0</v>
      </c>
      <c r="BH36" s="643">
        <f t="shared" si="27"/>
        <v>0</v>
      </c>
      <c r="BI36" s="646">
        <f t="shared" si="28"/>
        <v>0</v>
      </c>
      <c r="BJ36" s="642">
        <f t="shared" si="29"/>
        <v>0</v>
      </c>
      <c r="BK36" s="625">
        <f t="shared" si="30"/>
        <v>0</v>
      </c>
      <c r="BL36" s="646">
        <f t="shared" si="31"/>
        <v>0</v>
      </c>
      <c r="BM36" s="642">
        <f t="shared" si="32"/>
        <v>0</v>
      </c>
      <c r="BN36" s="647">
        <f t="shared" si="33"/>
        <v>0</v>
      </c>
      <c r="BO36" s="196"/>
      <c r="BP36" s="196"/>
    </row>
    <row r="37" spans="1:68" ht="13.15" customHeight="1">
      <c r="B37" s="28"/>
      <c r="C37" s="839"/>
      <c r="D37" s="840"/>
      <c r="E37" s="515"/>
      <c r="F37" s="839"/>
      <c r="G37" s="840"/>
      <c r="H37" s="516"/>
      <c r="I37" s="839"/>
      <c r="J37" s="840"/>
      <c r="K37" s="515"/>
      <c r="L37" s="882"/>
      <c r="M37" s="883"/>
      <c r="N37" s="845" t="str">
        <f t="shared" si="39"/>
        <v/>
      </c>
      <c r="O37" s="846"/>
      <c r="P37" s="519"/>
      <c r="Q37" s="520"/>
      <c r="R37" s="521"/>
      <c r="S37" s="521"/>
      <c r="T37" s="522"/>
      <c r="U37" s="515"/>
      <c r="V37" s="526" t="str">
        <f t="shared" si="1"/>
        <v/>
      </c>
      <c r="W37" s="527">
        <f t="shared" si="2"/>
        <v>0</v>
      </c>
      <c r="X37" s="526">
        <f t="shared" si="3"/>
        <v>0</v>
      </c>
      <c r="Y37" s="528" t="str">
        <f t="shared" si="9"/>
        <v/>
      </c>
      <c r="Z37" s="841" t="str">
        <f t="shared" si="10"/>
        <v/>
      </c>
      <c r="AA37" s="844"/>
      <c r="AB37" s="523" t="str">
        <f t="shared" si="34"/>
        <v/>
      </c>
      <c r="AC37" s="524"/>
      <c r="AD37" s="523" t="e">
        <f t="shared" si="4"/>
        <v>#VALUE!</v>
      </c>
      <c r="AE37" s="1003" t="str">
        <f t="shared" si="11"/>
        <v/>
      </c>
      <c r="AF37" s="841"/>
      <c r="AG37" s="525" t="str">
        <f t="shared" si="5"/>
        <v/>
      </c>
      <c r="AH37" s="841" t="str">
        <f t="shared" si="6"/>
        <v/>
      </c>
      <c r="AI37" s="843"/>
      <c r="AJ37" s="518"/>
      <c r="AK37" s="196"/>
      <c r="AL37" s="196"/>
      <c r="AM37" s="196"/>
      <c r="AN37" s="196"/>
      <c r="AO37" s="596" t="str">
        <f t="shared" si="38"/>
        <v/>
      </c>
      <c r="AP37" s="196"/>
      <c r="AQ37" s="131">
        <f t="shared" si="12"/>
        <v>1</v>
      </c>
      <c r="AR37" s="131">
        <f t="shared" si="13"/>
        <v>0</v>
      </c>
      <c r="AS37" s="131">
        <f t="shared" si="14"/>
        <v>0</v>
      </c>
      <c r="AT37" s="131">
        <f t="shared" si="15"/>
        <v>0</v>
      </c>
      <c r="AU37" s="131">
        <f t="shared" si="16"/>
        <v>0</v>
      </c>
      <c r="AV37" s="131">
        <f t="shared" si="17"/>
        <v>1</v>
      </c>
      <c r="AW37" s="642">
        <f t="shared" si="18"/>
        <v>0</v>
      </c>
      <c r="AX37" s="642">
        <f t="shared" si="36"/>
        <v>0</v>
      </c>
      <c r="AY37" s="131">
        <f t="shared" si="37"/>
        <v>0</v>
      </c>
      <c r="AZ37" s="643">
        <f t="shared" si="19"/>
        <v>0</v>
      </c>
      <c r="BA37" s="643">
        <f t="shared" si="20"/>
        <v>0</v>
      </c>
      <c r="BB37" s="131">
        <f t="shared" si="21"/>
        <v>0</v>
      </c>
      <c r="BC37" s="644">
        <f t="shared" si="22"/>
        <v>0</v>
      </c>
      <c r="BD37" s="131">
        <f t="shared" si="23"/>
        <v>0</v>
      </c>
      <c r="BE37" s="645">
        <f t="shared" si="24"/>
        <v>0</v>
      </c>
      <c r="BF37" s="644">
        <f t="shared" si="25"/>
        <v>0</v>
      </c>
      <c r="BG37" s="131">
        <f t="shared" si="26"/>
        <v>0</v>
      </c>
      <c r="BH37" s="643">
        <f t="shared" si="27"/>
        <v>0</v>
      </c>
      <c r="BI37" s="646">
        <f t="shared" si="28"/>
        <v>0</v>
      </c>
      <c r="BJ37" s="642">
        <f t="shared" si="29"/>
        <v>0</v>
      </c>
      <c r="BK37" s="625">
        <f t="shared" si="30"/>
        <v>0</v>
      </c>
      <c r="BL37" s="646">
        <f t="shared" si="31"/>
        <v>0</v>
      </c>
      <c r="BM37" s="642">
        <f t="shared" si="32"/>
        <v>0</v>
      </c>
      <c r="BN37" s="647">
        <f t="shared" si="33"/>
        <v>0</v>
      </c>
      <c r="BO37" s="196"/>
      <c r="BP37" s="196"/>
    </row>
    <row r="38" spans="1:68" ht="13.4" customHeight="1">
      <c r="B38" s="28"/>
      <c r="C38" s="839"/>
      <c r="D38" s="840"/>
      <c r="E38" s="515"/>
      <c r="F38" s="839"/>
      <c r="G38" s="840"/>
      <c r="H38" s="516"/>
      <c r="I38" s="839"/>
      <c r="J38" s="840"/>
      <c r="K38" s="515"/>
      <c r="L38" s="882"/>
      <c r="M38" s="883"/>
      <c r="N38" s="845" t="str">
        <f t="shared" si="39"/>
        <v/>
      </c>
      <c r="O38" s="846"/>
      <c r="P38" s="519"/>
      <c r="Q38" s="520"/>
      <c r="R38" s="521"/>
      <c r="S38" s="521"/>
      <c r="T38" s="522"/>
      <c r="U38" s="515"/>
      <c r="V38" s="526" t="str">
        <f t="shared" si="1"/>
        <v/>
      </c>
      <c r="W38" s="527">
        <f t="shared" si="2"/>
        <v>0</v>
      </c>
      <c r="X38" s="526">
        <f t="shared" si="3"/>
        <v>0</v>
      </c>
      <c r="Y38" s="528" t="str">
        <f t="shared" si="9"/>
        <v/>
      </c>
      <c r="Z38" s="841" t="str">
        <f t="shared" si="10"/>
        <v/>
      </c>
      <c r="AA38" s="844"/>
      <c r="AB38" s="523" t="str">
        <f t="shared" si="34"/>
        <v/>
      </c>
      <c r="AC38" s="524"/>
      <c r="AD38" s="523" t="e">
        <f t="shared" si="4"/>
        <v>#VALUE!</v>
      </c>
      <c r="AE38" s="1003" t="str">
        <f t="shared" si="11"/>
        <v/>
      </c>
      <c r="AF38" s="841"/>
      <c r="AG38" s="525" t="str">
        <f t="shared" si="5"/>
        <v/>
      </c>
      <c r="AH38" s="841" t="str">
        <f t="shared" si="6"/>
        <v/>
      </c>
      <c r="AI38" s="843"/>
      <c r="AJ38" s="518"/>
      <c r="AK38" s="196"/>
      <c r="AL38" s="196"/>
      <c r="AM38" s="196"/>
      <c r="AN38" s="196"/>
      <c r="AO38" s="596" t="str">
        <f t="shared" si="38"/>
        <v/>
      </c>
      <c r="AP38" s="196"/>
      <c r="AQ38" s="131">
        <f t="shared" si="12"/>
        <v>1</v>
      </c>
      <c r="AR38" s="131">
        <f t="shared" si="13"/>
        <v>0</v>
      </c>
      <c r="AS38" s="131">
        <f t="shared" si="14"/>
        <v>0</v>
      </c>
      <c r="AT38" s="131">
        <f t="shared" si="15"/>
        <v>0</v>
      </c>
      <c r="AU38" s="131">
        <f t="shared" si="16"/>
        <v>0</v>
      </c>
      <c r="AV38" s="131">
        <f t="shared" si="17"/>
        <v>1</v>
      </c>
      <c r="AW38" s="642">
        <f t="shared" si="18"/>
        <v>0</v>
      </c>
      <c r="AX38" s="642">
        <f t="shared" si="36"/>
        <v>0</v>
      </c>
      <c r="AY38" s="131">
        <f t="shared" si="37"/>
        <v>0</v>
      </c>
      <c r="AZ38" s="643">
        <f t="shared" si="19"/>
        <v>0</v>
      </c>
      <c r="BA38" s="643">
        <f t="shared" si="20"/>
        <v>0</v>
      </c>
      <c r="BB38" s="131">
        <f t="shared" si="21"/>
        <v>0</v>
      </c>
      <c r="BC38" s="644">
        <f t="shared" si="22"/>
        <v>0</v>
      </c>
      <c r="BD38" s="131">
        <f t="shared" si="23"/>
        <v>0</v>
      </c>
      <c r="BE38" s="645">
        <f t="shared" si="24"/>
        <v>0</v>
      </c>
      <c r="BF38" s="644">
        <f t="shared" si="25"/>
        <v>0</v>
      </c>
      <c r="BG38" s="131">
        <f t="shared" si="26"/>
        <v>0</v>
      </c>
      <c r="BH38" s="643">
        <f t="shared" si="27"/>
        <v>0</v>
      </c>
      <c r="BI38" s="646">
        <f t="shared" si="28"/>
        <v>0</v>
      </c>
      <c r="BJ38" s="642">
        <f t="shared" si="29"/>
        <v>0</v>
      </c>
      <c r="BK38" s="625">
        <f t="shared" si="30"/>
        <v>0</v>
      </c>
      <c r="BL38" s="646">
        <f t="shared" si="31"/>
        <v>0</v>
      </c>
      <c r="BM38" s="642">
        <f t="shared" si="32"/>
        <v>0</v>
      </c>
      <c r="BN38" s="647">
        <f t="shared" si="33"/>
        <v>0</v>
      </c>
      <c r="BO38" s="196"/>
      <c r="BP38" s="196"/>
    </row>
    <row r="39" spans="1:68" ht="13.4" customHeight="1">
      <c r="B39" s="28"/>
      <c r="C39" s="839"/>
      <c r="D39" s="840"/>
      <c r="E39" s="515"/>
      <c r="F39" s="839"/>
      <c r="G39" s="840"/>
      <c r="H39" s="516"/>
      <c r="I39" s="839"/>
      <c r="J39" s="840"/>
      <c r="K39" s="515"/>
      <c r="L39" s="882"/>
      <c r="M39" s="883"/>
      <c r="N39" s="845" t="str">
        <f t="shared" si="39"/>
        <v/>
      </c>
      <c r="O39" s="846"/>
      <c r="P39" s="519"/>
      <c r="Q39" s="520"/>
      <c r="R39" s="521"/>
      <c r="S39" s="521"/>
      <c r="T39" s="522"/>
      <c r="U39" s="515"/>
      <c r="V39" s="526" t="str">
        <f t="shared" si="1"/>
        <v/>
      </c>
      <c r="W39" s="527">
        <f t="shared" si="2"/>
        <v>0</v>
      </c>
      <c r="X39" s="526">
        <f t="shared" si="3"/>
        <v>0</v>
      </c>
      <c r="Y39" s="528" t="str">
        <f t="shared" si="9"/>
        <v/>
      </c>
      <c r="Z39" s="841" t="str">
        <f t="shared" si="10"/>
        <v/>
      </c>
      <c r="AA39" s="844"/>
      <c r="AB39" s="523" t="str">
        <f t="shared" si="34"/>
        <v/>
      </c>
      <c r="AC39" s="524"/>
      <c r="AD39" s="523" t="e">
        <f t="shared" si="4"/>
        <v>#VALUE!</v>
      </c>
      <c r="AE39" s="1003" t="str">
        <f t="shared" si="11"/>
        <v/>
      </c>
      <c r="AF39" s="841"/>
      <c r="AG39" s="525" t="str">
        <f t="shared" si="5"/>
        <v/>
      </c>
      <c r="AH39" s="841" t="str">
        <f t="shared" si="6"/>
        <v/>
      </c>
      <c r="AI39" s="843"/>
      <c r="AJ39" s="518"/>
      <c r="AK39" s="196"/>
      <c r="AL39" s="196"/>
      <c r="AM39" s="196"/>
      <c r="AN39" s="196"/>
      <c r="AO39" s="596" t="str">
        <f t="shared" si="38"/>
        <v/>
      </c>
      <c r="AP39" s="196"/>
      <c r="AQ39" s="131">
        <f t="shared" si="12"/>
        <v>1</v>
      </c>
      <c r="AR39" s="131">
        <f t="shared" si="13"/>
        <v>0</v>
      </c>
      <c r="AS39" s="131">
        <f t="shared" si="14"/>
        <v>0</v>
      </c>
      <c r="AT39" s="131">
        <f t="shared" si="15"/>
        <v>0</v>
      </c>
      <c r="AU39" s="131">
        <f t="shared" si="16"/>
        <v>0</v>
      </c>
      <c r="AV39" s="131">
        <f t="shared" si="17"/>
        <v>1</v>
      </c>
      <c r="AW39" s="642">
        <f t="shared" si="18"/>
        <v>0</v>
      </c>
      <c r="AX39" s="642">
        <f t="shared" si="36"/>
        <v>0</v>
      </c>
      <c r="AY39" s="131">
        <f t="shared" si="37"/>
        <v>0</v>
      </c>
      <c r="AZ39" s="643">
        <f t="shared" si="19"/>
        <v>0</v>
      </c>
      <c r="BA39" s="643">
        <f t="shared" si="20"/>
        <v>0</v>
      </c>
      <c r="BB39" s="131">
        <f t="shared" si="21"/>
        <v>0</v>
      </c>
      <c r="BC39" s="644">
        <f t="shared" si="22"/>
        <v>0</v>
      </c>
      <c r="BD39" s="131">
        <f t="shared" si="23"/>
        <v>0</v>
      </c>
      <c r="BE39" s="645">
        <f t="shared" si="24"/>
        <v>0</v>
      </c>
      <c r="BF39" s="644">
        <f t="shared" si="25"/>
        <v>0</v>
      </c>
      <c r="BG39" s="131">
        <f t="shared" si="26"/>
        <v>0</v>
      </c>
      <c r="BH39" s="643">
        <f t="shared" si="27"/>
        <v>0</v>
      </c>
      <c r="BI39" s="646">
        <f t="shared" si="28"/>
        <v>0</v>
      </c>
      <c r="BJ39" s="642">
        <f t="shared" si="29"/>
        <v>0</v>
      </c>
      <c r="BK39" s="625">
        <f t="shared" si="30"/>
        <v>0</v>
      </c>
      <c r="BL39" s="646">
        <f t="shared" si="31"/>
        <v>0</v>
      </c>
      <c r="BM39" s="642">
        <f t="shared" si="32"/>
        <v>0</v>
      </c>
      <c r="BN39" s="647">
        <f t="shared" si="33"/>
        <v>0</v>
      </c>
      <c r="BO39" s="196"/>
      <c r="BP39" s="196"/>
    </row>
    <row r="40" spans="1:68" ht="13.4" customHeight="1">
      <c r="B40" s="28"/>
      <c r="C40" s="839"/>
      <c r="D40" s="840"/>
      <c r="E40" s="515"/>
      <c r="F40" s="839"/>
      <c r="G40" s="840"/>
      <c r="H40" s="516"/>
      <c r="I40" s="839"/>
      <c r="J40" s="840"/>
      <c r="K40" s="515"/>
      <c r="L40" s="882"/>
      <c r="M40" s="883"/>
      <c r="N40" s="845" t="str">
        <f t="shared" si="39"/>
        <v/>
      </c>
      <c r="O40" s="846"/>
      <c r="P40" s="519"/>
      <c r="Q40" s="520"/>
      <c r="R40" s="521"/>
      <c r="S40" s="521"/>
      <c r="T40" s="522"/>
      <c r="U40" s="515"/>
      <c r="V40" s="526" t="str">
        <f t="shared" si="1"/>
        <v/>
      </c>
      <c r="W40" s="527">
        <f t="shared" si="2"/>
        <v>0</v>
      </c>
      <c r="X40" s="526">
        <f t="shared" si="3"/>
        <v>0</v>
      </c>
      <c r="Y40" s="528" t="str">
        <f t="shared" si="9"/>
        <v/>
      </c>
      <c r="Z40" s="841" t="str">
        <f t="shared" si="10"/>
        <v/>
      </c>
      <c r="AA40" s="844"/>
      <c r="AB40" s="523" t="str">
        <f t="shared" si="34"/>
        <v/>
      </c>
      <c r="AC40" s="524"/>
      <c r="AD40" s="523" t="e">
        <f t="shared" si="4"/>
        <v>#VALUE!</v>
      </c>
      <c r="AE40" s="1003" t="str">
        <f t="shared" si="11"/>
        <v/>
      </c>
      <c r="AF40" s="841"/>
      <c r="AG40" s="525" t="str">
        <f t="shared" si="5"/>
        <v/>
      </c>
      <c r="AH40" s="841" t="str">
        <f t="shared" si="6"/>
        <v/>
      </c>
      <c r="AI40" s="843"/>
      <c r="AJ40" s="518"/>
      <c r="AK40" s="196"/>
      <c r="AL40" s="196"/>
      <c r="AM40" s="196"/>
      <c r="AN40" s="196"/>
      <c r="AO40" s="596" t="str">
        <f t="shared" si="38"/>
        <v/>
      </c>
      <c r="AP40" s="196"/>
      <c r="AQ40" s="131">
        <f t="shared" si="12"/>
        <v>1</v>
      </c>
      <c r="AR40" s="131">
        <f t="shared" si="13"/>
        <v>0</v>
      </c>
      <c r="AS40" s="131">
        <f t="shared" si="14"/>
        <v>0</v>
      </c>
      <c r="AT40" s="131">
        <f t="shared" si="15"/>
        <v>0</v>
      </c>
      <c r="AU40" s="131">
        <f t="shared" si="16"/>
        <v>0</v>
      </c>
      <c r="AV40" s="131">
        <f t="shared" si="17"/>
        <v>1</v>
      </c>
      <c r="AW40" s="642">
        <f t="shared" si="18"/>
        <v>0</v>
      </c>
      <c r="AX40" s="642">
        <f t="shared" si="36"/>
        <v>0</v>
      </c>
      <c r="AY40" s="131">
        <f t="shared" si="37"/>
        <v>0</v>
      </c>
      <c r="AZ40" s="643">
        <f t="shared" si="19"/>
        <v>0</v>
      </c>
      <c r="BA40" s="643">
        <f t="shared" si="20"/>
        <v>0</v>
      </c>
      <c r="BB40" s="131">
        <f t="shared" si="21"/>
        <v>0</v>
      </c>
      <c r="BC40" s="644">
        <f t="shared" si="22"/>
        <v>0</v>
      </c>
      <c r="BD40" s="131">
        <f t="shared" si="23"/>
        <v>0</v>
      </c>
      <c r="BE40" s="645">
        <f t="shared" si="24"/>
        <v>0</v>
      </c>
      <c r="BF40" s="644">
        <f t="shared" si="25"/>
        <v>0</v>
      </c>
      <c r="BG40" s="131">
        <f t="shared" si="26"/>
        <v>0</v>
      </c>
      <c r="BH40" s="643">
        <f t="shared" si="27"/>
        <v>0</v>
      </c>
      <c r="BI40" s="646">
        <f t="shared" si="28"/>
        <v>0</v>
      </c>
      <c r="BJ40" s="642">
        <f t="shared" si="29"/>
        <v>0</v>
      </c>
      <c r="BK40" s="625">
        <f t="shared" si="30"/>
        <v>0</v>
      </c>
      <c r="BL40" s="646">
        <f t="shared" si="31"/>
        <v>0</v>
      </c>
      <c r="BM40" s="642">
        <f t="shared" si="32"/>
        <v>0</v>
      </c>
      <c r="BN40" s="647">
        <f t="shared" si="33"/>
        <v>0</v>
      </c>
      <c r="BO40" s="196"/>
      <c r="BP40" s="196"/>
    </row>
    <row r="41" spans="1:68" ht="13.4" customHeight="1">
      <c r="B41" s="28"/>
      <c r="C41" s="839"/>
      <c r="D41" s="840"/>
      <c r="E41" s="515"/>
      <c r="F41" s="839"/>
      <c r="G41" s="840"/>
      <c r="H41" s="516"/>
      <c r="I41" s="839"/>
      <c r="J41" s="840"/>
      <c r="K41" s="515"/>
      <c r="L41" s="882"/>
      <c r="M41" s="883"/>
      <c r="N41" s="845" t="str">
        <f t="shared" si="39"/>
        <v/>
      </c>
      <c r="O41" s="846"/>
      <c r="P41" s="519"/>
      <c r="Q41" s="520"/>
      <c r="R41" s="521"/>
      <c r="S41" s="521"/>
      <c r="T41" s="522"/>
      <c r="U41" s="515"/>
      <c r="V41" s="526" t="str">
        <f t="shared" si="1"/>
        <v/>
      </c>
      <c r="W41" s="527">
        <f t="shared" si="2"/>
        <v>0</v>
      </c>
      <c r="X41" s="526">
        <f t="shared" si="3"/>
        <v>0</v>
      </c>
      <c r="Y41" s="528" t="str">
        <f t="shared" si="9"/>
        <v/>
      </c>
      <c r="Z41" s="841" t="str">
        <f t="shared" si="10"/>
        <v/>
      </c>
      <c r="AA41" s="844"/>
      <c r="AB41" s="523" t="str">
        <f t="shared" si="34"/>
        <v/>
      </c>
      <c r="AC41" s="524"/>
      <c r="AD41" s="523" t="e">
        <f t="shared" si="4"/>
        <v>#VALUE!</v>
      </c>
      <c r="AE41" s="1003" t="str">
        <f t="shared" si="11"/>
        <v/>
      </c>
      <c r="AF41" s="841"/>
      <c r="AG41" s="525" t="str">
        <f t="shared" si="5"/>
        <v/>
      </c>
      <c r="AH41" s="841" t="str">
        <f t="shared" si="6"/>
        <v/>
      </c>
      <c r="AI41" s="843"/>
      <c r="AJ41" s="518"/>
      <c r="AK41" s="196"/>
      <c r="AL41" s="196"/>
      <c r="AM41" s="196"/>
      <c r="AN41" s="196"/>
      <c r="AO41" s="596" t="str">
        <f t="shared" si="38"/>
        <v/>
      </c>
      <c r="AP41" s="196"/>
      <c r="AQ41" s="131">
        <f t="shared" si="12"/>
        <v>1</v>
      </c>
      <c r="AR41" s="131">
        <f t="shared" si="13"/>
        <v>0</v>
      </c>
      <c r="AS41" s="131">
        <f t="shared" si="14"/>
        <v>0</v>
      </c>
      <c r="AT41" s="131">
        <f t="shared" si="15"/>
        <v>0</v>
      </c>
      <c r="AU41" s="131">
        <f t="shared" si="16"/>
        <v>0</v>
      </c>
      <c r="AV41" s="131">
        <f t="shared" si="17"/>
        <v>1</v>
      </c>
      <c r="AW41" s="642">
        <f t="shared" si="18"/>
        <v>0</v>
      </c>
      <c r="AX41" s="642">
        <f t="shared" si="36"/>
        <v>0</v>
      </c>
      <c r="AY41" s="131">
        <f t="shared" si="37"/>
        <v>0</v>
      </c>
      <c r="AZ41" s="643">
        <f t="shared" si="19"/>
        <v>0</v>
      </c>
      <c r="BA41" s="643">
        <f t="shared" si="20"/>
        <v>0</v>
      </c>
      <c r="BB41" s="131">
        <f t="shared" si="21"/>
        <v>0</v>
      </c>
      <c r="BC41" s="644">
        <f t="shared" si="22"/>
        <v>0</v>
      </c>
      <c r="BD41" s="131">
        <f t="shared" si="23"/>
        <v>0</v>
      </c>
      <c r="BE41" s="645">
        <f t="shared" si="24"/>
        <v>0</v>
      </c>
      <c r="BF41" s="644">
        <f t="shared" si="25"/>
        <v>0</v>
      </c>
      <c r="BG41" s="131">
        <f t="shared" si="26"/>
        <v>0</v>
      </c>
      <c r="BH41" s="643">
        <f t="shared" si="27"/>
        <v>0</v>
      </c>
      <c r="BI41" s="646">
        <f t="shared" si="28"/>
        <v>0</v>
      </c>
      <c r="BJ41" s="642">
        <f t="shared" si="29"/>
        <v>0</v>
      </c>
      <c r="BK41" s="625">
        <f t="shared" si="30"/>
        <v>0</v>
      </c>
      <c r="BL41" s="646">
        <f t="shared" si="31"/>
        <v>0</v>
      </c>
      <c r="BM41" s="642">
        <f t="shared" si="32"/>
        <v>0</v>
      </c>
      <c r="BN41" s="647">
        <f t="shared" si="33"/>
        <v>0</v>
      </c>
      <c r="BO41" s="196"/>
      <c r="BP41" s="196"/>
    </row>
    <row r="42" spans="1:68" ht="13.4" customHeight="1">
      <c r="B42" s="28"/>
      <c r="C42" s="839"/>
      <c r="D42" s="840"/>
      <c r="E42" s="515"/>
      <c r="F42" s="839"/>
      <c r="G42" s="840"/>
      <c r="H42" s="516"/>
      <c r="I42" s="839"/>
      <c r="J42" s="840"/>
      <c r="K42" s="515"/>
      <c r="L42" s="882"/>
      <c r="M42" s="883"/>
      <c r="N42" s="845" t="str">
        <f t="shared" si="39"/>
        <v/>
      </c>
      <c r="O42" s="846"/>
      <c r="P42" s="519"/>
      <c r="Q42" s="520"/>
      <c r="R42" s="521"/>
      <c r="S42" s="521"/>
      <c r="T42" s="522"/>
      <c r="U42" s="515"/>
      <c r="V42" s="526" t="str">
        <f t="shared" si="1"/>
        <v/>
      </c>
      <c r="W42" s="527">
        <f t="shared" si="2"/>
        <v>0</v>
      </c>
      <c r="X42" s="526">
        <f t="shared" si="3"/>
        <v>0</v>
      </c>
      <c r="Y42" s="528" t="str">
        <f t="shared" si="9"/>
        <v/>
      </c>
      <c r="Z42" s="841" t="str">
        <f t="shared" si="10"/>
        <v/>
      </c>
      <c r="AA42" s="844"/>
      <c r="AB42" s="523" t="str">
        <f t="shared" si="34"/>
        <v/>
      </c>
      <c r="AC42" s="524"/>
      <c r="AD42" s="523" t="e">
        <f t="shared" si="4"/>
        <v>#VALUE!</v>
      </c>
      <c r="AE42" s="1003" t="str">
        <f t="shared" si="11"/>
        <v/>
      </c>
      <c r="AF42" s="841"/>
      <c r="AG42" s="525" t="str">
        <f t="shared" si="5"/>
        <v/>
      </c>
      <c r="AH42" s="841" t="str">
        <f t="shared" si="6"/>
        <v/>
      </c>
      <c r="AI42" s="843"/>
      <c r="AJ42" s="518"/>
      <c r="AK42" s="196"/>
      <c r="AL42" s="196"/>
      <c r="AM42" s="196"/>
      <c r="AN42" s="196"/>
      <c r="AO42" s="596" t="str">
        <f t="shared" si="38"/>
        <v/>
      </c>
      <c r="AP42" s="196"/>
      <c r="AQ42" s="131">
        <f t="shared" si="12"/>
        <v>1</v>
      </c>
      <c r="AR42" s="131">
        <f t="shared" si="13"/>
        <v>0</v>
      </c>
      <c r="AS42" s="131">
        <f t="shared" si="14"/>
        <v>0</v>
      </c>
      <c r="AT42" s="131">
        <f t="shared" si="15"/>
        <v>0</v>
      </c>
      <c r="AU42" s="131">
        <f t="shared" si="16"/>
        <v>0</v>
      </c>
      <c r="AV42" s="131">
        <f t="shared" si="17"/>
        <v>1</v>
      </c>
      <c r="AW42" s="642">
        <f t="shared" si="18"/>
        <v>0</v>
      </c>
      <c r="AX42" s="642">
        <f t="shared" si="36"/>
        <v>0</v>
      </c>
      <c r="AY42" s="131">
        <f t="shared" si="37"/>
        <v>0</v>
      </c>
      <c r="AZ42" s="643">
        <f t="shared" si="19"/>
        <v>0</v>
      </c>
      <c r="BA42" s="643">
        <f t="shared" si="20"/>
        <v>0</v>
      </c>
      <c r="BB42" s="131">
        <f t="shared" si="21"/>
        <v>0</v>
      </c>
      <c r="BC42" s="644">
        <f t="shared" si="22"/>
        <v>0</v>
      </c>
      <c r="BD42" s="131">
        <f t="shared" si="23"/>
        <v>0</v>
      </c>
      <c r="BE42" s="645">
        <f t="shared" si="24"/>
        <v>0</v>
      </c>
      <c r="BF42" s="644">
        <f t="shared" si="25"/>
        <v>0</v>
      </c>
      <c r="BG42" s="131">
        <f t="shared" si="26"/>
        <v>0</v>
      </c>
      <c r="BH42" s="643">
        <f t="shared" si="27"/>
        <v>0</v>
      </c>
      <c r="BI42" s="646">
        <f t="shared" si="28"/>
        <v>0</v>
      </c>
      <c r="BJ42" s="642">
        <f t="shared" si="29"/>
        <v>0</v>
      </c>
      <c r="BK42" s="625">
        <f t="shared" si="30"/>
        <v>0</v>
      </c>
      <c r="BL42" s="646">
        <f t="shared" si="31"/>
        <v>0</v>
      </c>
      <c r="BM42" s="642">
        <f t="shared" si="32"/>
        <v>0</v>
      </c>
      <c r="BN42" s="647">
        <f t="shared" si="33"/>
        <v>0</v>
      </c>
      <c r="BO42" s="196"/>
      <c r="BP42" s="196"/>
    </row>
    <row r="43" spans="1:68" ht="13.4" customHeight="1">
      <c r="B43" s="169"/>
      <c r="C43" s="839"/>
      <c r="D43" s="840"/>
      <c r="E43" s="515"/>
      <c r="F43" s="839"/>
      <c r="G43" s="840"/>
      <c r="H43" s="516"/>
      <c r="I43" s="839"/>
      <c r="J43" s="840"/>
      <c r="K43" s="515"/>
      <c r="L43" s="882"/>
      <c r="M43" s="883"/>
      <c r="N43" s="845" t="str">
        <f t="shared" ref="N43:N52" si="40">IF(OR(C43="",L43=""),"",L43*C43)</f>
        <v/>
      </c>
      <c r="O43" s="846"/>
      <c r="P43" s="519"/>
      <c r="Q43" s="520"/>
      <c r="R43" s="521"/>
      <c r="S43" s="521"/>
      <c r="T43" s="522"/>
      <c r="U43" s="515"/>
      <c r="V43" s="526" t="str">
        <f t="shared" ref="V43:V52" si="41">IF(L43&lt;Z43,L43,Z43)</f>
        <v/>
      </c>
      <c r="W43" s="527">
        <f t="shared" ref="W43:W52" si="42">IF(OR(L43="",Z43=""),0,L43-Z43)</f>
        <v>0</v>
      </c>
      <c r="X43" s="526">
        <f t="shared" ref="X43:X52" si="43">IF(E43="",0,E43-2)</f>
        <v>0</v>
      </c>
      <c r="Y43" s="528" t="str">
        <f t="shared" ref="Y43:Y52" si="44">IF(OR(L43="",U43=""),"",IF(AND(E43=1,L43&gt;=45),45,IF(AND(E43=1,L43&lt;45),45,IF(AND(E43=2,L43&gt;60),60,IF(AND(E43=2,L43&lt;60),60,IF(AND(F43=3,L43&gt;72),72,IF(AND(E43&gt;2,X43*12+60&gt;L43),X43*12+60,X43*12+60)))))))</f>
        <v/>
      </c>
      <c r="Z43" s="841" t="str">
        <f t="shared" si="10"/>
        <v/>
      </c>
      <c r="AA43" s="844"/>
      <c r="AB43" s="523" t="str">
        <f t="shared" si="34"/>
        <v/>
      </c>
      <c r="AC43" s="524"/>
      <c r="AD43" s="523" t="e">
        <f t="shared" si="4"/>
        <v>#VALUE!</v>
      </c>
      <c r="AE43" s="1003" t="str">
        <f t="shared" si="11"/>
        <v/>
      </c>
      <c r="AF43" s="841"/>
      <c r="AG43" s="525" t="str">
        <f t="shared" ref="AG43:AG52" si="45">IF(C43="","",IF(C43-U43=0,"",C43-U43))</f>
        <v/>
      </c>
      <c r="AH43" s="841" t="str">
        <f t="shared" ref="AH43:AH52" si="46">IF(AG43="","",AG43*L43)</f>
        <v/>
      </c>
      <c r="AI43" s="843"/>
      <c r="AJ43" s="518"/>
      <c r="AK43" s="196"/>
      <c r="AL43" s="196"/>
      <c r="AM43" s="196"/>
      <c r="AN43" s="196"/>
      <c r="AO43" s="596" t="str">
        <f t="shared" si="38"/>
        <v/>
      </c>
      <c r="AP43" s="196"/>
      <c r="AQ43" s="131">
        <f t="shared" si="12"/>
        <v>1</v>
      </c>
      <c r="AR43" s="131">
        <f t="shared" si="13"/>
        <v>0</v>
      </c>
      <c r="AS43" s="131">
        <f t="shared" si="14"/>
        <v>0</v>
      </c>
      <c r="AT43" s="131">
        <f t="shared" si="15"/>
        <v>0</v>
      </c>
      <c r="AU43" s="131">
        <f t="shared" si="16"/>
        <v>0</v>
      </c>
      <c r="AV43" s="131">
        <f t="shared" si="17"/>
        <v>1</v>
      </c>
      <c r="AW43" s="642">
        <f t="shared" si="18"/>
        <v>0</v>
      </c>
      <c r="AX43" s="642">
        <f t="shared" si="36"/>
        <v>0</v>
      </c>
      <c r="AY43" s="131">
        <f t="shared" si="37"/>
        <v>0</v>
      </c>
      <c r="AZ43" s="643">
        <f t="shared" si="19"/>
        <v>0</v>
      </c>
      <c r="BA43" s="643">
        <f t="shared" si="20"/>
        <v>0</v>
      </c>
      <c r="BB43" s="131">
        <f t="shared" si="21"/>
        <v>0</v>
      </c>
      <c r="BC43" s="644">
        <f t="shared" si="22"/>
        <v>0</v>
      </c>
      <c r="BD43" s="131">
        <f t="shared" si="23"/>
        <v>0</v>
      </c>
      <c r="BE43" s="645">
        <f t="shared" si="24"/>
        <v>0</v>
      </c>
      <c r="BF43" s="644">
        <f t="shared" si="25"/>
        <v>0</v>
      </c>
      <c r="BG43" s="131">
        <f t="shared" si="26"/>
        <v>0</v>
      </c>
      <c r="BH43" s="643">
        <f t="shared" si="27"/>
        <v>0</v>
      </c>
      <c r="BI43" s="646">
        <f t="shared" si="28"/>
        <v>0</v>
      </c>
      <c r="BJ43" s="642">
        <f t="shared" si="29"/>
        <v>0</v>
      </c>
      <c r="BK43" s="625">
        <f t="shared" si="30"/>
        <v>0</v>
      </c>
      <c r="BL43" s="646">
        <f t="shared" si="31"/>
        <v>0</v>
      </c>
      <c r="BM43" s="642">
        <f t="shared" si="32"/>
        <v>0</v>
      </c>
      <c r="BN43" s="647">
        <f t="shared" si="33"/>
        <v>0</v>
      </c>
      <c r="BO43" s="196"/>
      <c r="BP43" s="196"/>
    </row>
    <row r="44" spans="1:68" ht="13.4" customHeight="1">
      <c r="B44" s="113"/>
      <c r="C44" s="839"/>
      <c r="D44" s="840"/>
      <c r="E44" s="515"/>
      <c r="F44" s="839"/>
      <c r="G44" s="840"/>
      <c r="H44" s="516"/>
      <c r="I44" s="839"/>
      <c r="J44" s="840"/>
      <c r="K44" s="515"/>
      <c r="L44" s="882"/>
      <c r="M44" s="883"/>
      <c r="N44" s="845" t="str">
        <f t="shared" si="40"/>
        <v/>
      </c>
      <c r="O44" s="846"/>
      <c r="P44" s="519"/>
      <c r="Q44" s="520"/>
      <c r="R44" s="521"/>
      <c r="S44" s="521"/>
      <c r="T44" s="522"/>
      <c r="U44" s="515"/>
      <c r="V44" s="526" t="str">
        <f t="shared" si="41"/>
        <v/>
      </c>
      <c r="W44" s="527">
        <f t="shared" si="42"/>
        <v>0</v>
      </c>
      <c r="X44" s="526">
        <f t="shared" si="43"/>
        <v>0</v>
      </c>
      <c r="Y44" s="528" t="str">
        <f t="shared" si="44"/>
        <v/>
      </c>
      <c r="Z44" s="841" t="str">
        <f t="shared" si="10"/>
        <v/>
      </c>
      <c r="AA44" s="844"/>
      <c r="AB44" s="523" t="str">
        <f t="shared" si="34"/>
        <v/>
      </c>
      <c r="AC44" s="524"/>
      <c r="AD44" s="523" t="e">
        <f t="shared" si="4"/>
        <v>#VALUE!</v>
      </c>
      <c r="AE44" s="1003" t="str">
        <f t="shared" si="11"/>
        <v/>
      </c>
      <c r="AF44" s="841"/>
      <c r="AG44" s="525" t="str">
        <f t="shared" si="45"/>
        <v/>
      </c>
      <c r="AH44" s="841" t="str">
        <f t="shared" si="46"/>
        <v/>
      </c>
      <c r="AI44" s="843"/>
      <c r="AJ44" s="518"/>
      <c r="AK44" s="196"/>
      <c r="AL44" s="196"/>
      <c r="AM44" s="196"/>
      <c r="AN44" s="196"/>
      <c r="AO44" s="596" t="str">
        <f t="shared" si="38"/>
        <v/>
      </c>
      <c r="AP44" s="196"/>
      <c r="AQ44" s="131">
        <f t="shared" si="12"/>
        <v>1</v>
      </c>
      <c r="AR44" s="131">
        <f t="shared" si="13"/>
        <v>0</v>
      </c>
      <c r="AS44" s="131">
        <f t="shared" si="14"/>
        <v>0</v>
      </c>
      <c r="AT44" s="131">
        <f t="shared" si="15"/>
        <v>0</v>
      </c>
      <c r="AU44" s="131">
        <f t="shared" si="16"/>
        <v>0</v>
      </c>
      <c r="AV44" s="131">
        <f t="shared" si="17"/>
        <v>1</v>
      </c>
      <c r="AW44" s="642">
        <f t="shared" si="18"/>
        <v>0</v>
      </c>
      <c r="AX44" s="642">
        <f t="shared" si="36"/>
        <v>0</v>
      </c>
      <c r="AY44" s="131">
        <f t="shared" si="37"/>
        <v>0</v>
      </c>
      <c r="AZ44" s="643">
        <f t="shared" si="19"/>
        <v>0</v>
      </c>
      <c r="BA44" s="643">
        <f t="shared" si="20"/>
        <v>0</v>
      </c>
      <c r="BB44" s="131">
        <f t="shared" si="21"/>
        <v>0</v>
      </c>
      <c r="BC44" s="644">
        <f t="shared" si="22"/>
        <v>0</v>
      </c>
      <c r="BD44" s="131">
        <f t="shared" si="23"/>
        <v>0</v>
      </c>
      <c r="BE44" s="645">
        <f t="shared" si="24"/>
        <v>0</v>
      </c>
      <c r="BF44" s="644">
        <f t="shared" si="25"/>
        <v>0</v>
      </c>
      <c r="BG44" s="131">
        <f t="shared" si="26"/>
        <v>0</v>
      </c>
      <c r="BH44" s="643">
        <f t="shared" si="27"/>
        <v>0</v>
      </c>
      <c r="BI44" s="646">
        <f t="shared" si="28"/>
        <v>0</v>
      </c>
      <c r="BJ44" s="642">
        <f t="shared" si="29"/>
        <v>0</v>
      </c>
      <c r="BK44" s="625">
        <f t="shared" si="30"/>
        <v>0</v>
      </c>
      <c r="BL44" s="646">
        <f t="shared" si="31"/>
        <v>0</v>
      </c>
      <c r="BM44" s="642">
        <f t="shared" si="32"/>
        <v>0</v>
      </c>
      <c r="BN44" s="647">
        <f t="shared" si="33"/>
        <v>0</v>
      </c>
      <c r="BO44" s="196"/>
      <c r="BP44" s="196"/>
    </row>
    <row r="45" spans="1:68" ht="13.4" customHeight="1">
      <c r="B45" s="113"/>
      <c r="C45" s="839"/>
      <c r="D45" s="840"/>
      <c r="E45" s="515"/>
      <c r="F45" s="839"/>
      <c r="G45" s="840"/>
      <c r="H45" s="516"/>
      <c r="I45" s="839"/>
      <c r="J45" s="840"/>
      <c r="K45" s="515"/>
      <c r="L45" s="882"/>
      <c r="M45" s="883"/>
      <c r="N45" s="845" t="str">
        <f t="shared" si="40"/>
        <v/>
      </c>
      <c r="O45" s="846"/>
      <c r="P45" s="519"/>
      <c r="Q45" s="520"/>
      <c r="R45" s="521"/>
      <c r="S45" s="521"/>
      <c r="T45" s="522"/>
      <c r="U45" s="515"/>
      <c r="V45" s="526" t="str">
        <f t="shared" si="41"/>
        <v/>
      </c>
      <c r="W45" s="527">
        <f t="shared" si="42"/>
        <v>0</v>
      </c>
      <c r="X45" s="526">
        <f t="shared" si="43"/>
        <v>0</v>
      </c>
      <c r="Y45" s="528" t="str">
        <f t="shared" si="44"/>
        <v/>
      </c>
      <c r="Z45" s="841" t="str">
        <f t="shared" si="10"/>
        <v/>
      </c>
      <c r="AA45" s="844"/>
      <c r="AB45" s="523" t="str">
        <f t="shared" si="34"/>
        <v/>
      </c>
      <c r="AC45" s="524"/>
      <c r="AD45" s="523" t="e">
        <f t="shared" si="4"/>
        <v>#VALUE!</v>
      </c>
      <c r="AE45" s="1003" t="str">
        <f t="shared" si="11"/>
        <v/>
      </c>
      <c r="AF45" s="841"/>
      <c r="AG45" s="525" t="str">
        <f t="shared" si="45"/>
        <v/>
      </c>
      <c r="AH45" s="841" t="str">
        <f t="shared" si="46"/>
        <v/>
      </c>
      <c r="AI45" s="843"/>
      <c r="AJ45" s="518"/>
      <c r="AK45" s="196"/>
      <c r="AL45" s="196"/>
      <c r="AM45" s="196"/>
      <c r="AN45" s="196"/>
      <c r="AO45" s="596" t="str">
        <f t="shared" si="38"/>
        <v/>
      </c>
      <c r="AP45" s="196"/>
      <c r="AQ45" s="131">
        <f t="shared" si="12"/>
        <v>1</v>
      </c>
      <c r="AR45" s="131">
        <f t="shared" si="13"/>
        <v>0</v>
      </c>
      <c r="AS45" s="131">
        <f t="shared" si="14"/>
        <v>0</v>
      </c>
      <c r="AT45" s="131">
        <f t="shared" si="15"/>
        <v>0</v>
      </c>
      <c r="AU45" s="131">
        <f t="shared" si="16"/>
        <v>0</v>
      </c>
      <c r="AV45" s="131">
        <f t="shared" si="17"/>
        <v>1</v>
      </c>
      <c r="AW45" s="642">
        <f t="shared" si="18"/>
        <v>0</v>
      </c>
      <c r="AX45" s="642">
        <f t="shared" si="36"/>
        <v>0</v>
      </c>
      <c r="AY45" s="131">
        <f t="shared" si="37"/>
        <v>0</v>
      </c>
      <c r="AZ45" s="643">
        <f t="shared" si="19"/>
        <v>0</v>
      </c>
      <c r="BA45" s="643">
        <f t="shared" si="20"/>
        <v>0</v>
      </c>
      <c r="BB45" s="131">
        <f t="shared" si="21"/>
        <v>0</v>
      </c>
      <c r="BC45" s="644">
        <f t="shared" si="22"/>
        <v>0</v>
      </c>
      <c r="BD45" s="131">
        <f t="shared" si="23"/>
        <v>0</v>
      </c>
      <c r="BE45" s="645">
        <f t="shared" si="24"/>
        <v>0</v>
      </c>
      <c r="BF45" s="644">
        <f t="shared" si="25"/>
        <v>0</v>
      </c>
      <c r="BG45" s="131">
        <f t="shared" si="26"/>
        <v>0</v>
      </c>
      <c r="BH45" s="643">
        <f t="shared" si="27"/>
        <v>0</v>
      </c>
      <c r="BI45" s="646">
        <f t="shared" si="28"/>
        <v>0</v>
      </c>
      <c r="BJ45" s="642">
        <f t="shared" si="29"/>
        <v>0</v>
      </c>
      <c r="BK45" s="625">
        <f t="shared" si="30"/>
        <v>0</v>
      </c>
      <c r="BL45" s="646">
        <f t="shared" si="31"/>
        <v>0</v>
      </c>
      <c r="BM45" s="642">
        <f t="shared" si="32"/>
        <v>0</v>
      </c>
      <c r="BN45" s="647">
        <f t="shared" si="33"/>
        <v>0</v>
      </c>
      <c r="BO45" s="196"/>
      <c r="BP45" s="196"/>
    </row>
    <row r="46" spans="1:68" ht="13.4" customHeight="1">
      <c r="B46" s="98"/>
      <c r="C46" s="839"/>
      <c r="D46" s="840"/>
      <c r="E46" s="515"/>
      <c r="F46" s="839"/>
      <c r="G46" s="840"/>
      <c r="H46" s="516"/>
      <c r="I46" s="839"/>
      <c r="J46" s="840"/>
      <c r="K46" s="515"/>
      <c r="L46" s="882"/>
      <c r="M46" s="883"/>
      <c r="N46" s="845" t="str">
        <f t="shared" si="40"/>
        <v/>
      </c>
      <c r="O46" s="846"/>
      <c r="P46" s="519"/>
      <c r="Q46" s="520"/>
      <c r="R46" s="521"/>
      <c r="S46" s="521"/>
      <c r="T46" s="522"/>
      <c r="U46" s="515"/>
      <c r="V46" s="526" t="str">
        <f t="shared" si="41"/>
        <v/>
      </c>
      <c r="W46" s="527">
        <f t="shared" si="42"/>
        <v>0</v>
      </c>
      <c r="X46" s="526">
        <f t="shared" si="43"/>
        <v>0</v>
      </c>
      <c r="Y46" s="528" t="str">
        <f t="shared" si="44"/>
        <v/>
      </c>
      <c r="Z46" s="841" t="str">
        <f t="shared" si="10"/>
        <v/>
      </c>
      <c r="AA46" s="844"/>
      <c r="AB46" s="523" t="str">
        <f t="shared" si="34"/>
        <v/>
      </c>
      <c r="AC46" s="524"/>
      <c r="AD46" s="523" t="e">
        <f t="shared" si="4"/>
        <v>#VALUE!</v>
      </c>
      <c r="AE46" s="1003" t="str">
        <f t="shared" si="11"/>
        <v/>
      </c>
      <c r="AF46" s="841"/>
      <c r="AG46" s="525" t="str">
        <f t="shared" si="45"/>
        <v/>
      </c>
      <c r="AH46" s="841" t="str">
        <f t="shared" si="46"/>
        <v/>
      </c>
      <c r="AI46" s="843"/>
      <c r="AJ46" s="518"/>
      <c r="AK46" s="196"/>
      <c r="AL46" s="196"/>
      <c r="AM46" s="196"/>
      <c r="AN46" s="196"/>
      <c r="AO46" s="596" t="str">
        <f t="shared" si="38"/>
        <v/>
      </c>
      <c r="AP46" s="196"/>
      <c r="AQ46" s="131">
        <f t="shared" si="12"/>
        <v>1</v>
      </c>
      <c r="AR46" s="131">
        <f t="shared" si="13"/>
        <v>0</v>
      </c>
      <c r="AS46" s="131">
        <f t="shared" si="14"/>
        <v>0</v>
      </c>
      <c r="AT46" s="131">
        <f t="shared" si="15"/>
        <v>0</v>
      </c>
      <c r="AU46" s="131">
        <f t="shared" si="16"/>
        <v>0</v>
      </c>
      <c r="AV46" s="131">
        <f t="shared" si="17"/>
        <v>1</v>
      </c>
      <c r="AW46" s="642">
        <f t="shared" si="18"/>
        <v>0</v>
      </c>
      <c r="AX46" s="642">
        <f t="shared" si="36"/>
        <v>0</v>
      </c>
      <c r="AY46" s="131">
        <f t="shared" si="37"/>
        <v>0</v>
      </c>
      <c r="AZ46" s="643">
        <f t="shared" si="19"/>
        <v>0</v>
      </c>
      <c r="BA46" s="643">
        <f t="shared" si="20"/>
        <v>0</v>
      </c>
      <c r="BB46" s="131">
        <f t="shared" si="21"/>
        <v>0</v>
      </c>
      <c r="BC46" s="644">
        <f t="shared" si="22"/>
        <v>0</v>
      </c>
      <c r="BD46" s="131">
        <f t="shared" si="23"/>
        <v>0</v>
      </c>
      <c r="BE46" s="645">
        <f t="shared" si="24"/>
        <v>0</v>
      </c>
      <c r="BF46" s="644">
        <f t="shared" si="25"/>
        <v>0</v>
      </c>
      <c r="BG46" s="131">
        <f t="shared" si="26"/>
        <v>0</v>
      </c>
      <c r="BH46" s="643">
        <f t="shared" si="27"/>
        <v>0</v>
      </c>
      <c r="BI46" s="646">
        <f t="shared" si="28"/>
        <v>0</v>
      </c>
      <c r="BJ46" s="642">
        <f t="shared" si="29"/>
        <v>0</v>
      </c>
      <c r="BK46" s="625">
        <f t="shared" si="30"/>
        <v>0</v>
      </c>
      <c r="BL46" s="646">
        <f t="shared" si="31"/>
        <v>0</v>
      </c>
      <c r="BM46" s="642">
        <f t="shared" si="32"/>
        <v>0</v>
      </c>
      <c r="BN46" s="647">
        <f t="shared" si="33"/>
        <v>0</v>
      </c>
      <c r="BO46" s="196"/>
      <c r="BP46" s="196"/>
    </row>
    <row r="47" spans="1:68" ht="13.4" customHeight="1">
      <c r="A47" s="803">
        <f ca="1">TODAY()</f>
        <v>46316</v>
      </c>
      <c r="B47" s="30"/>
      <c r="C47" s="839"/>
      <c r="D47" s="840"/>
      <c r="E47" s="515"/>
      <c r="F47" s="839"/>
      <c r="G47" s="840"/>
      <c r="H47" s="516"/>
      <c r="I47" s="839"/>
      <c r="J47" s="840"/>
      <c r="K47" s="515"/>
      <c r="L47" s="882"/>
      <c r="M47" s="883"/>
      <c r="N47" s="845" t="str">
        <f t="shared" si="40"/>
        <v/>
      </c>
      <c r="O47" s="846"/>
      <c r="P47" s="519"/>
      <c r="Q47" s="520"/>
      <c r="R47" s="521"/>
      <c r="S47" s="521"/>
      <c r="T47" s="522"/>
      <c r="U47" s="515"/>
      <c r="V47" s="526" t="str">
        <f t="shared" si="41"/>
        <v/>
      </c>
      <c r="W47" s="527">
        <f t="shared" si="42"/>
        <v>0</v>
      </c>
      <c r="X47" s="526">
        <f t="shared" si="43"/>
        <v>0</v>
      </c>
      <c r="Y47" s="528" t="str">
        <f t="shared" si="44"/>
        <v/>
      </c>
      <c r="Z47" s="841" t="str">
        <f t="shared" si="10"/>
        <v/>
      </c>
      <c r="AA47" s="844"/>
      <c r="AB47" s="523" t="str">
        <f t="shared" si="34"/>
        <v/>
      </c>
      <c r="AC47" s="524"/>
      <c r="AD47" s="523" t="e">
        <f t="shared" si="4"/>
        <v>#VALUE!</v>
      </c>
      <c r="AE47" s="1003" t="str">
        <f t="shared" si="11"/>
        <v/>
      </c>
      <c r="AF47" s="841"/>
      <c r="AG47" s="525" t="str">
        <f t="shared" si="45"/>
        <v/>
      </c>
      <c r="AH47" s="841" t="str">
        <f t="shared" si="46"/>
        <v/>
      </c>
      <c r="AI47" s="843"/>
      <c r="AJ47" s="518"/>
      <c r="AK47" s="196"/>
      <c r="AL47" s="196"/>
      <c r="AM47" s="196"/>
      <c r="AN47" s="196"/>
      <c r="AO47" s="596" t="str">
        <f t="shared" si="38"/>
        <v/>
      </c>
      <c r="AP47" s="196"/>
      <c r="AQ47" s="131">
        <f t="shared" si="12"/>
        <v>1</v>
      </c>
      <c r="AR47" s="131">
        <f t="shared" si="13"/>
        <v>0</v>
      </c>
      <c r="AS47" s="131">
        <f t="shared" si="14"/>
        <v>0</v>
      </c>
      <c r="AT47" s="131">
        <f t="shared" si="15"/>
        <v>0</v>
      </c>
      <c r="AU47" s="131">
        <f t="shared" si="16"/>
        <v>0</v>
      </c>
      <c r="AV47" s="131">
        <f t="shared" si="17"/>
        <v>1</v>
      </c>
      <c r="AW47" s="642">
        <f t="shared" si="18"/>
        <v>0</v>
      </c>
      <c r="AX47" s="642">
        <f t="shared" si="36"/>
        <v>0</v>
      </c>
      <c r="AY47" s="131">
        <f t="shared" si="37"/>
        <v>0</v>
      </c>
      <c r="AZ47" s="643">
        <f t="shared" si="19"/>
        <v>0</v>
      </c>
      <c r="BA47" s="643">
        <f t="shared" si="20"/>
        <v>0</v>
      </c>
      <c r="BB47" s="131">
        <f t="shared" si="21"/>
        <v>0</v>
      </c>
      <c r="BC47" s="644">
        <f t="shared" si="22"/>
        <v>0</v>
      </c>
      <c r="BD47" s="131">
        <f t="shared" si="23"/>
        <v>0</v>
      </c>
      <c r="BE47" s="645">
        <f t="shared" si="24"/>
        <v>0</v>
      </c>
      <c r="BF47" s="644">
        <f t="shared" si="25"/>
        <v>0</v>
      </c>
      <c r="BG47" s="131">
        <f t="shared" si="26"/>
        <v>0</v>
      </c>
      <c r="BH47" s="643">
        <f t="shared" si="27"/>
        <v>0</v>
      </c>
      <c r="BI47" s="646">
        <f t="shared" si="28"/>
        <v>0</v>
      </c>
      <c r="BJ47" s="642">
        <f t="shared" si="29"/>
        <v>0</v>
      </c>
      <c r="BK47" s="625">
        <f t="shared" si="30"/>
        <v>0</v>
      </c>
      <c r="BL47" s="646">
        <f t="shared" si="31"/>
        <v>0</v>
      </c>
      <c r="BM47" s="642">
        <f t="shared" si="32"/>
        <v>0</v>
      </c>
      <c r="BN47" s="647">
        <f t="shared" si="33"/>
        <v>0</v>
      </c>
    </row>
    <row r="48" spans="1:68" ht="13.4" customHeight="1">
      <c r="A48" s="803"/>
      <c r="B48" s="113"/>
      <c r="C48" s="839"/>
      <c r="D48" s="840"/>
      <c r="E48" s="515"/>
      <c r="F48" s="839"/>
      <c r="G48" s="840"/>
      <c r="H48" s="516"/>
      <c r="I48" s="839"/>
      <c r="J48" s="840"/>
      <c r="K48" s="515"/>
      <c r="L48" s="882"/>
      <c r="M48" s="883"/>
      <c r="N48" s="845" t="str">
        <f t="shared" si="40"/>
        <v/>
      </c>
      <c r="O48" s="846"/>
      <c r="P48" s="519"/>
      <c r="Q48" s="520"/>
      <c r="R48" s="521"/>
      <c r="S48" s="521"/>
      <c r="T48" s="522"/>
      <c r="U48" s="515"/>
      <c r="V48" s="526" t="str">
        <f t="shared" si="41"/>
        <v/>
      </c>
      <c r="W48" s="527">
        <f t="shared" si="42"/>
        <v>0</v>
      </c>
      <c r="X48" s="526">
        <f t="shared" si="43"/>
        <v>0</v>
      </c>
      <c r="Y48" s="528" t="str">
        <f t="shared" si="44"/>
        <v/>
      </c>
      <c r="Z48" s="841" t="str">
        <f t="shared" si="10"/>
        <v/>
      </c>
      <c r="AA48" s="844"/>
      <c r="AB48" s="523" t="str">
        <f t="shared" si="34"/>
        <v/>
      </c>
      <c r="AC48" s="524"/>
      <c r="AD48" s="523" t="e">
        <f t="shared" si="4"/>
        <v>#VALUE!</v>
      </c>
      <c r="AE48" s="1003" t="str">
        <f t="shared" si="11"/>
        <v/>
      </c>
      <c r="AF48" s="841"/>
      <c r="AG48" s="525" t="str">
        <f t="shared" si="45"/>
        <v/>
      </c>
      <c r="AH48" s="841" t="str">
        <f t="shared" si="46"/>
        <v/>
      </c>
      <c r="AI48" s="843"/>
      <c r="AJ48" s="518"/>
      <c r="AK48" s="196"/>
      <c r="AL48" s="196"/>
      <c r="AM48" s="196"/>
      <c r="AN48" s="196"/>
      <c r="AO48" s="596" t="str">
        <f t="shared" si="38"/>
        <v/>
      </c>
      <c r="AP48" s="196"/>
      <c r="AQ48" s="131">
        <f t="shared" si="12"/>
        <v>1</v>
      </c>
      <c r="AR48" s="131">
        <f t="shared" si="13"/>
        <v>0</v>
      </c>
      <c r="AS48" s="131">
        <f t="shared" si="14"/>
        <v>0</v>
      </c>
      <c r="AT48" s="131">
        <f t="shared" si="15"/>
        <v>0</v>
      </c>
      <c r="AU48" s="131">
        <f t="shared" si="16"/>
        <v>0</v>
      </c>
      <c r="AV48" s="131">
        <f t="shared" si="17"/>
        <v>1</v>
      </c>
      <c r="AW48" s="642">
        <f t="shared" si="18"/>
        <v>0</v>
      </c>
      <c r="AX48" s="642">
        <f t="shared" si="36"/>
        <v>0</v>
      </c>
      <c r="AY48" s="131">
        <f t="shared" si="37"/>
        <v>0</v>
      </c>
      <c r="AZ48" s="643">
        <f t="shared" si="19"/>
        <v>0</v>
      </c>
      <c r="BA48" s="643">
        <f t="shared" si="20"/>
        <v>0</v>
      </c>
      <c r="BB48" s="131">
        <f t="shared" si="21"/>
        <v>0</v>
      </c>
      <c r="BC48" s="644">
        <f t="shared" si="22"/>
        <v>0</v>
      </c>
      <c r="BD48" s="131">
        <f t="shared" si="23"/>
        <v>0</v>
      </c>
      <c r="BE48" s="645">
        <f t="shared" si="24"/>
        <v>0</v>
      </c>
      <c r="BF48" s="644">
        <f t="shared" si="25"/>
        <v>0</v>
      </c>
      <c r="BG48" s="131">
        <f t="shared" si="26"/>
        <v>0</v>
      </c>
      <c r="BH48" s="643">
        <f t="shared" si="27"/>
        <v>0</v>
      </c>
      <c r="BI48" s="646">
        <f t="shared" si="28"/>
        <v>0</v>
      </c>
      <c r="BJ48" s="642">
        <f t="shared" si="29"/>
        <v>0</v>
      </c>
      <c r="BK48" s="625">
        <f t="shared" si="30"/>
        <v>0</v>
      </c>
      <c r="BL48" s="646">
        <f t="shared" si="31"/>
        <v>0</v>
      </c>
      <c r="BM48" s="642">
        <f t="shared" si="32"/>
        <v>0</v>
      </c>
      <c r="BN48" s="647">
        <f t="shared" si="33"/>
        <v>0</v>
      </c>
    </row>
    <row r="49" spans="1:68" ht="13.4" customHeight="1">
      <c r="A49" s="803"/>
      <c r="B49" s="30"/>
      <c r="C49" s="839"/>
      <c r="D49" s="840"/>
      <c r="E49" s="515"/>
      <c r="F49" s="839"/>
      <c r="G49" s="840"/>
      <c r="H49" s="516"/>
      <c r="I49" s="839"/>
      <c r="J49" s="840"/>
      <c r="K49" s="515"/>
      <c r="L49" s="882"/>
      <c r="M49" s="883"/>
      <c r="N49" s="845" t="str">
        <f t="shared" si="40"/>
        <v/>
      </c>
      <c r="O49" s="846"/>
      <c r="P49" s="519"/>
      <c r="Q49" s="520"/>
      <c r="R49" s="521"/>
      <c r="S49" s="521"/>
      <c r="T49" s="522"/>
      <c r="U49" s="515"/>
      <c r="V49" s="526" t="str">
        <f t="shared" si="41"/>
        <v/>
      </c>
      <c r="W49" s="527">
        <f t="shared" si="42"/>
        <v>0</v>
      </c>
      <c r="X49" s="526">
        <f t="shared" si="43"/>
        <v>0</v>
      </c>
      <c r="Y49" s="528" t="str">
        <f t="shared" si="44"/>
        <v/>
      </c>
      <c r="Z49" s="841" t="str">
        <f t="shared" si="10"/>
        <v/>
      </c>
      <c r="AA49" s="844"/>
      <c r="AB49" s="523" t="str">
        <f t="shared" si="34"/>
        <v/>
      </c>
      <c r="AC49" s="524"/>
      <c r="AD49" s="523" t="e">
        <f t="shared" si="4"/>
        <v>#VALUE!</v>
      </c>
      <c r="AE49" s="1003" t="str">
        <f t="shared" si="11"/>
        <v/>
      </c>
      <c r="AF49" s="841"/>
      <c r="AG49" s="525" t="str">
        <f t="shared" si="45"/>
        <v/>
      </c>
      <c r="AH49" s="841" t="str">
        <f t="shared" si="46"/>
        <v/>
      </c>
      <c r="AI49" s="843"/>
      <c r="AJ49" s="518"/>
      <c r="AK49" s="196"/>
      <c r="AL49" s="196"/>
      <c r="AM49" s="196"/>
      <c r="AN49" s="196"/>
      <c r="AO49" s="596" t="str">
        <f t="shared" si="38"/>
        <v/>
      </c>
      <c r="AP49" s="196"/>
      <c r="AQ49" s="131">
        <f t="shared" si="12"/>
        <v>1</v>
      </c>
      <c r="AR49" s="131">
        <f t="shared" si="13"/>
        <v>0</v>
      </c>
      <c r="AS49" s="131">
        <f t="shared" si="14"/>
        <v>0</v>
      </c>
      <c r="AT49" s="131">
        <f t="shared" si="15"/>
        <v>0</v>
      </c>
      <c r="AU49" s="131">
        <f t="shared" si="16"/>
        <v>0</v>
      </c>
      <c r="AV49" s="131">
        <f t="shared" si="17"/>
        <v>1</v>
      </c>
      <c r="AW49" s="642">
        <f t="shared" si="18"/>
        <v>0</v>
      </c>
      <c r="AX49" s="642">
        <f t="shared" si="36"/>
        <v>0</v>
      </c>
      <c r="AY49" s="131">
        <f t="shared" si="37"/>
        <v>0</v>
      </c>
      <c r="AZ49" s="643">
        <f t="shared" si="19"/>
        <v>0</v>
      </c>
      <c r="BA49" s="643">
        <f t="shared" si="20"/>
        <v>0</v>
      </c>
      <c r="BB49" s="131">
        <f t="shared" si="21"/>
        <v>0</v>
      </c>
      <c r="BC49" s="644">
        <f t="shared" si="22"/>
        <v>0</v>
      </c>
      <c r="BD49" s="131">
        <f t="shared" si="23"/>
        <v>0</v>
      </c>
      <c r="BE49" s="645">
        <f t="shared" si="24"/>
        <v>0</v>
      </c>
      <c r="BF49" s="644">
        <f t="shared" si="25"/>
        <v>0</v>
      </c>
      <c r="BG49" s="131">
        <f t="shared" si="26"/>
        <v>0</v>
      </c>
      <c r="BH49" s="643">
        <f t="shared" si="27"/>
        <v>0</v>
      </c>
      <c r="BI49" s="646">
        <f t="shared" si="28"/>
        <v>0</v>
      </c>
      <c r="BJ49" s="642">
        <f t="shared" si="29"/>
        <v>0</v>
      </c>
      <c r="BK49" s="625">
        <f t="shared" si="30"/>
        <v>0</v>
      </c>
      <c r="BL49" s="646">
        <f t="shared" si="31"/>
        <v>0</v>
      </c>
      <c r="BM49" s="642">
        <f t="shared" si="32"/>
        <v>0</v>
      </c>
      <c r="BN49" s="647">
        <f t="shared" si="33"/>
        <v>0</v>
      </c>
    </row>
    <row r="50" spans="1:68" ht="13.4" customHeight="1">
      <c r="A50" s="803"/>
      <c r="B50" s="30"/>
      <c r="C50" s="839"/>
      <c r="D50" s="840"/>
      <c r="E50" s="515"/>
      <c r="F50" s="839"/>
      <c r="G50" s="840"/>
      <c r="H50" s="516"/>
      <c r="I50" s="839"/>
      <c r="J50" s="840"/>
      <c r="K50" s="515"/>
      <c r="L50" s="882"/>
      <c r="M50" s="883"/>
      <c r="N50" s="845" t="str">
        <f t="shared" si="40"/>
        <v/>
      </c>
      <c r="O50" s="846"/>
      <c r="P50" s="519"/>
      <c r="Q50" s="520"/>
      <c r="R50" s="521"/>
      <c r="S50" s="521"/>
      <c r="T50" s="522"/>
      <c r="U50" s="515"/>
      <c r="V50" s="526" t="str">
        <f t="shared" si="41"/>
        <v/>
      </c>
      <c r="W50" s="527">
        <f t="shared" si="42"/>
        <v>0</v>
      </c>
      <c r="X50" s="526">
        <f t="shared" si="43"/>
        <v>0</v>
      </c>
      <c r="Y50" s="528" t="str">
        <f t="shared" si="44"/>
        <v/>
      </c>
      <c r="Z50" s="841" t="str">
        <f t="shared" si="10"/>
        <v/>
      </c>
      <c r="AA50" s="844"/>
      <c r="AB50" s="523" t="str">
        <f t="shared" si="34"/>
        <v/>
      </c>
      <c r="AC50" s="524"/>
      <c r="AD50" s="523" t="e">
        <f t="shared" si="4"/>
        <v>#VALUE!</v>
      </c>
      <c r="AE50" s="1003" t="str">
        <f t="shared" si="11"/>
        <v/>
      </c>
      <c r="AF50" s="841"/>
      <c r="AG50" s="525" t="str">
        <f t="shared" si="45"/>
        <v/>
      </c>
      <c r="AH50" s="841" t="str">
        <f t="shared" si="46"/>
        <v/>
      </c>
      <c r="AI50" s="843"/>
      <c r="AJ50" s="518"/>
      <c r="AK50" s="196"/>
      <c r="AL50" s="196"/>
      <c r="AM50" s="196"/>
      <c r="AN50" s="196"/>
      <c r="AO50" s="596" t="str">
        <f t="shared" si="38"/>
        <v/>
      </c>
      <c r="AP50" s="196"/>
      <c r="AQ50" s="131">
        <f t="shared" si="12"/>
        <v>1</v>
      </c>
      <c r="AR50" s="131">
        <f t="shared" si="13"/>
        <v>0</v>
      </c>
      <c r="AS50" s="131">
        <f t="shared" si="14"/>
        <v>0</v>
      </c>
      <c r="AT50" s="131">
        <f t="shared" si="15"/>
        <v>0</v>
      </c>
      <c r="AU50" s="131">
        <f t="shared" si="16"/>
        <v>0</v>
      </c>
      <c r="AV50" s="131">
        <f t="shared" si="17"/>
        <v>1</v>
      </c>
      <c r="AW50" s="642">
        <f t="shared" si="18"/>
        <v>0</v>
      </c>
      <c r="AX50" s="642">
        <f t="shared" si="36"/>
        <v>0</v>
      </c>
      <c r="AY50" s="131">
        <f t="shared" si="37"/>
        <v>0</v>
      </c>
      <c r="AZ50" s="643">
        <f t="shared" si="19"/>
        <v>0</v>
      </c>
      <c r="BA50" s="643">
        <f t="shared" si="20"/>
        <v>0</v>
      </c>
      <c r="BB50" s="131">
        <f t="shared" si="21"/>
        <v>0</v>
      </c>
      <c r="BC50" s="644">
        <f t="shared" si="22"/>
        <v>0</v>
      </c>
      <c r="BD50" s="131">
        <f t="shared" si="23"/>
        <v>0</v>
      </c>
      <c r="BE50" s="645">
        <f t="shared" si="24"/>
        <v>0</v>
      </c>
      <c r="BF50" s="644">
        <f t="shared" si="25"/>
        <v>0</v>
      </c>
      <c r="BG50" s="131">
        <f t="shared" si="26"/>
        <v>0</v>
      </c>
      <c r="BH50" s="643">
        <f t="shared" si="27"/>
        <v>0</v>
      </c>
      <c r="BI50" s="646">
        <f t="shared" si="28"/>
        <v>0</v>
      </c>
      <c r="BJ50" s="642">
        <f t="shared" si="29"/>
        <v>0</v>
      </c>
      <c r="BK50" s="625">
        <f t="shared" si="30"/>
        <v>0</v>
      </c>
      <c r="BL50" s="646">
        <f t="shared" si="31"/>
        <v>0</v>
      </c>
      <c r="BM50" s="642">
        <f t="shared" si="32"/>
        <v>0</v>
      </c>
      <c r="BN50" s="647">
        <f t="shared" si="33"/>
        <v>0</v>
      </c>
    </row>
    <row r="51" spans="1:68" ht="13.4" customHeight="1">
      <c r="A51" s="803"/>
      <c r="B51" s="30"/>
      <c r="C51" s="839"/>
      <c r="D51" s="840"/>
      <c r="E51" s="515"/>
      <c r="F51" s="839"/>
      <c r="G51" s="840"/>
      <c r="H51" s="516"/>
      <c r="I51" s="839"/>
      <c r="J51" s="840"/>
      <c r="K51" s="515"/>
      <c r="L51" s="882"/>
      <c r="M51" s="883"/>
      <c r="N51" s="845" t="str">
        <f t="shared" si="40"/>
        <v/>
      </c>
      <c r="O51" s="846"/>
      <c r="P51" s="519"/>
      <c r="Q51" s="520"/>
      <c r="R51" s="521"/>
      <c r="S51" s="521"/>
      <c r="T51" s="522"/>
      <c r="U51" s="515"/>
      <c r="V51" s="526" t="str">
        <f t="shared" si="41"/>
        <v/>
      </c>
      <c r="W51" s="527">
        <f t="shared" si="42"/>
        <v>0</v>
      </c>
      <c r="X51" s="526">
        <f t="shared" si="43"/>
        <v>0</v>
      </c>
      <c r="Y51" s="528" t="str">
        <f t="shared" si="44"/>
        <v/>
      </c>
      <c r="Z51" s="841" t="str">
        <f t="shared" si="10"/>
        <v/>
      </c>
      <c r="AA51" s="844"/>
      <c r="AB51" s="523" t="str">
        <f t="shared" si="34"/>
        <v/>
      </c>
      <c r="AC51" s="524"/>
      <c r="AD51" s="523" t="e">
        <f t="shared" si="4"/>
        <v>#VALUE!</v>
      </c>
      <c r="AE51" s="1003" t="str">
        <f t="shared" si="11"/>
        <v/>
      </c>
      <c r="AF51" s="841"/>
      <c r="AG51" s="525" t="str">
        <f t="shared" si="45"/>
        <v/>
      </c>
      <c r="AH51" s="841" t="str">
        <f t="shared" si="46"/>
        <v/>
      </c>
      <c r="AI51" s="843"/>
      <c r="AJ51" s="518"/>
      <c r="AK51" s="196"/>
      <c r="AL51" s="196"/>
      <c r="AM51" s="196"/>
      <c r="AN51" s="196"/>
      <c r="AO51" s="596" t="str">
        <f t="shared" si="38"/>
        <v/>
      </c>
      <c r="AP51" s="196"/>
      <c r="AQ51" s="131">
        <f t="shared" si="12"/>
        <v>1</v>
      </c>
      <c r="AR51" s="131">
        <f t="shared" si="13"/>
        <v>0</v>
      </c>
      <c r="AS51" s="131">
        <f t="shared" si="14"/>
        <v>0</v>
      </c>
      <c r="AT51" s="131">
        <f t="shared" si="15"/>
        <v>0</v>
      </c>
      <c r="AU51" s="131">
        <f t="shared" si="16"/>
        <v>0</v>
      </c>
      <c r="AV51" s="131">
        <f t="shared" si="17"/>
        <v>1</v>
      </c>
      <c r="AW51" s="642">
        <f t="shared" si="18"/>
        <v>0</v>
      </c>
      <c r="AX51" s="642">
        <f t="shared" si="36"/>
        <v>0</v>
      </c>
      <c r="AY51" s="131">
        <f t="shared" si="37"/>
        <v>0</v>
      </c>
      <c r="AZ51" s="643">
        <f t="shared" si="19"/>
        <v>0</v>
      </c>
      <c r="BA51" s="643">
        <f t="shared" si="20"/>
        <v>0</v>
      </c>
      <c r="BB51" s="131">
        <f t="shared" si="21"/>
        <v>0</v>
      </c>
      <c r="BC51" s="644">
        <f t="shared" si="22"/>
        <v>0</v>
      </c>
      <c r="BD51" s="131">
        <f t="shared" si="23"/>
        <v>0</v>
      </c>
      <c r="BE51" s="645">
        <f t="shared" si="24"/>
        <v>0</v>
      </c>
      <c r="BF51" s="644">
        <f t="shared" si="25"/>
        <v>0</v>
      </c>
      <c r="BG51" s="131">
        <f t="shared" si="26"/>
        <v>0</v>
      </c>
      <c r="BH51" s="643">
        <f t="shared" si="27"/>
        <v>0</v>
      </c>
      <c r="BI51" s="646">
        <f t="shared" si="28"/>
        <v>0</v>
      </c>
      <c r="BJ51" s="642">
        <f t="shared" si="29"/>
        <v>0</v>
      </c>
      <c r="BK51" s="625">
        <f t="shared" si="30"/>
        <v>0</v>
      </c>
      <c r="BL51" s="646">
        <f t="shared" si="31"/>
        <v>0</v>
      </c>
      <c r="BM51" s="642">
        <f t="shared" si="32"/>
        <v>0</v>
      </c>
      <c r="BN51" s="647">
        <f t="shared" si="33"/>
        <v>0</v>
      </c>
    </row>
    <row r="52" spans="1:68" ht="13.4" customHeight="1">
      <c r="A52" s="803"/>
      <c r="B52" s="30"/>
      <c r="C52" s="839"/>
      <c r="D52" s="840"/>
      <c r="E52" s="515"/>
      <c r="F52" s="839"/>
      <c r="G52" s="840"/>
      <c r="H52" s="516"/>
      <c r="I52" s="839"/>
      <c r="J52" s="840"/>
      <c r="K52" s="515"/>
      <c r="L52" s="882"/>
      <c r="M52" s="883"/>
      <c r="N52" s="845" t="str">
        <f t="shared" si="40"/>
        <v/>
      </c>
      <c r="O52" s="846"/>
      <c r="P52" s="519"/>
      <c r="Q52" s="520"/>
      <c r="R52" s="521"/>
      <c r="S52" s="521"/>
      <c r="T52" s="522"/>
      <c r="U52" s="515"/>
      <c r="V52" s="526" t="str">
        <f t="shared" si="41"/>
        <v/>
      </c>
      <c r="W52" s="527">
        <f t="shared" si="42"/>
        <v>0</v>
      </c>
      <c r="X52" s="526">
        <f t="shared" si="43"/>
        <v>0</v>
      </c>
      <c r="Y52" s="528" t="str">
        <f t="shared" si="44"/>
        <v/>
      </c>
      <c r="Z52" s="841" t="str">
        <f t="shared" si="10"/>
        <v/>
      </c>
      <c r="AA52" s="844"/>
      <c r="AB52" s="523" t="str">
        <f t="shared" si="34"/>
        <v/>
      </c>
      <c r="AC52" s="524"/>
      <c r="AD52" s="523" t="e">
        <f t="shared" si="4"/>
        <v>#VALUE!</v>
      </c>
      <c r="AE52" s="1003" t="str">
        <f t="shared" si="11"/>
        <v/>
      </c>
      <c r="AF52" s="841"/>
      <c r="AG52" s="525" t="str">
        <f t="shared" si="45"/>
        <v/>
      </c>
      <c r="AH52" s="841" t="str">
        <f t="shared" si="46"/>
        <v/>
      </c>
      <c r="AI52" s="843"/>
      <c r="AJ52" s="518"/>
      <c r="AK52" s="196"/>
      <c r="AL52" s="196"/>
      <c r="AM52" s="196"/>
      <c r="AN52" s="196"/>
      <c r="AO52" s="596" t="str">
        <f t="shared" si="38"/>
        <v/>
      </c>
      <c r="AP52" s="196"/>
      <c r="AQ52" s="131">
        <f t="shared" si="12"/>
        <v>1</v>
      </c>
      <c r="AR52" s="131">
        <f t="shared" si="13"/>
        <v>0</v>
      </c>
      <c r="AS52" s="131">
        <f t="shared" si="14"/>
        <v>0</v>
      </c>
      <c r="AT52" s="131">
        <f t="shared" si="15"/>
        <v>0</v>
      </c>
      <c r="AU52" s="131">
        <f t="shared" si="16"/>
        <v>0</v>
      </c>
      <c r="AV52" s="131">
        <f t="shared" si="17"/>
        <v>1</v>
      </c>
      <c r="AW52" s="642">
        <f t="shared" si="18"/>
        <v>0</v>
      </c>
      <c r="AX52" s="642">
        <f t="shared" si="36"/>
        <v>0</v>
      </c>
      <c r="AY52" s="131">
        <f t="shared" si="37"/>
        <v>0</v>
      </c>
      <c r="AZ52" s="643">
        <f t="shared" si="19"/>
        <v>0</v>
      </c>
      <c r="BA52" s="643">
        <f t="shared" si="20"/>
        <v>0</v>
      </c>
      <c r="BB52" s="131">
        <f t="shared" si="21"/>
        <v>0</v>
      </c>
      <c r="BC52" s="644">
        <f t="shared" si="22"/>
        <v>0</v>
      </c>
      <c r="BD52" s="131">
        <f t="shared" si="23"/>
        <v>0</v>
      </c>
      <c r="BE52" s="645">
        <f t="shared" si="24"/>
        <v>0</v>
      </c>
      <c r="BF52" s="644">
        <f t="shared" si="25"/>
        <v>0</v>
      </c>
      <c r="BG52" s="131">
        <f t="shared" si="26"/>
        <v>0</v>
      </c>
      <c r="BH52" s="643">
        <f t="shared" si="27"/>
        <v>0</v>
      </c>
      <c r="BI52" s="646">
        <f t="shared" si="28"/>
        <v>0</v>
      </c>
      <c r="BJ52" s="642">
        <f t="shared" si="29"/>
        <v>0</v>
      </c>
      <c r="BK52" s="625">
        <f t="shared" si="30"/>
        <v>0</v>
      </c>
      <c r="BL52" s="646">
        <f t="shared" si="31"/>
        <v>0</v>
      </c>
      <c r="BM52" s="642">
        <f t="shared" si="32"/>
        <v>0</v>
      </c>
      <c r="BN52" s="647">
        <f t="shared" si="33"/>
        <v>0</v>
      </c>
    </row>
    <row r="53" spans="1:68" ht="11.25" customHeight="1">
      <c r="A53" s="803"/>
      <c r="B53" s="98"/>
      <c r="C53" s="112"/>
      <c r="D53" s="98"/>
      <c r="E53" s="169"/>
      <c r="F53" s="169"/>
      <c r="G53" s="169"/>
      <c r="H53" s="169"/>
      <c r="I53" s="169"/>
      <c r="J53" s="169"/>
      <c r="K53" s="169"/>
      <c r="L53" s="169"/>
      <c r="M53" s="169"/>
      <c r="N53" s="113"/>
      <c r="O53" s="113"/>
      <c r="P53" s="97"/>
      <c r="Q53" s="97"/>
      <c r="R53" s="97"/>
      <c r="S53" s="97"/>
      <c r="T53" s="97"/>
      <c r="V53" s="31"/>
      <c r="W53" s="31"/>
      <c r="X53" s="30"/>
      <c r="Y53" s="30"/>
      <c r="AJ53" s="6"/>
      <c r="AK53" s="196"/>
      <c r="AL53" s="196"/>
      <c r="AM53" s="196"/>
      <c r="AN53" s="196"/>
      <c r="AO53" s="196"/>
      <c r="AP53" s="196"/>
    </row>
    <row r="54" spans="1:68" ht="16" customHeight="1">
      <c r="A54" s="803"/>
      <c r="B54" s="98"/>
      <c r="C54" s="986" t="str">
        <f>IF(SUM(C7:D52)=0,"",(SUM(C7:D52)))</f>
        <v/>
      </c>
      <c r="D54" s="838"/>
      <c r="E54" s="1007" t="s">
        <v>61</v>
      </c>
      <c r="F54" s="1008"/>
      <c r="G54" s="1008"/>
      <c r="H54" s="1008"/>
      <c r="I54" s="1008"/>
      <c r="J54" s="1008"/>
      <c r="K54" s="1008"/>
      <c r="L54" s="1008"/>
      <c r="M54" s="1009"/>
      <c r="N54" s="831" t="str">
        <f>IF(SUM(N7:N52)=0,"",SUM(N7:N52))</f>
        <v/>
      </c>
      <c r="O54" s="959"/>
      <c r="P54" s="97"/>
      <c r="Q54" s="97"/>
      <c r="R54" s="97"/>
      <c r="S54" s="97"/>
      <c r="T54" s="97"/>
      <c r="AJ54" s="6"/>
      <c r="AK54" s="196"/>
      <c r="AL54" s="196"/>
      <c r="AM54" s="196"/>
      <c r="AN54" s="196"/>
      <c r="AO54" s="196"/>
      <c r="AP54" s="196"/>
    </row>
    <row r="55" spans="1:68" ht="13.15" customHeight="1">
      <c r="A55" s="803"/>
      <c r="B55" s="98"/>
      <c r="C55" s="98"/>
      <c r="D55" s="98"/>
      <c r="E55" s="98"/>
      <c r="F55" s="98"/>
      <c r="G55" s="98"/>
      <c r="H55" s="98"/>
      <c r="I55" s="98"/>
      <c r="J55" s="98"/>
      <c r="K55" s="98"/>
      <c r="L55" s="98"/>
      <c r="M55" s="98"/>
      <c r="N55" s="98"/>
      <c r="O55" s="98"/>
      <c r="P55" s="97"/>
      <c r="Q55" s="97"/>
      <c r="R55" s="97"/>
      <c r="S55" s="97"/>
      <c r="T55" s="97"/>
      <c r="V55" s="85"/>
      <c r="W55" s="85"/>
      <c r="X55" s="85"/>
      <c r="Y55" s="85"/>
      <c r="AJ55" s="6"/>
      <c r="AK55" s="196"/>
      <c r="AL55" s="196"/>
      <c r="AM55" s="196"/>
      <c r="AN55" s="196"/>
      <c r="AO55" s="196"/>
      <c r="AP55" s="596"/>
    </row>
    <row r="56" spans="1:68" ht="3.75" customHeight="1">
      <c r="B56" s="21"/>
      <c r="C56" s="21"/>
      <c r="D56" s="21"/>
      <c r="E56" s="21"/>
      <c r="F56" s="21"/>
      <c r="G56" s="21"/>
      <c r="H56" s="21"/>
      <c r="I56" s="21"/>
      <c r="J56" s="21"/>
      <c r="K56" s="21"/>
      <c r="L56" s="82"/>
      <c r="M56" s="82"/>
      <c r="N56" s="82"/>
      <c r="O56" s="21"/>
      <c r="P56" s="21"/>
      <c r="Q56" s="21"/>
      <c r="R56" s="21"/>
      <c r="S56" s="21"/>
      <c r="T56" s="21"/>
      <c r="U56" s="21"/>
      <c r="V56" s="21"/>
      <c r="W56" s="21"/>
      <c r="X56" s="21"/>
      <c r="Y56" s="21"/>
      <c r="Z56" s="21"/>
      <c r="AA56" s="21"/>
      <c r="AB56" s="21"/>
      <c r="AC56" s="21"/>
      <c r="AD56" s="21"/>
      <c r="AE56" s="21"/>
      <c r="AF56" s="21"/>
      <c r="AG56" s="21"/>
      <c r="AH56" s="21"/>
      <c r="AI56" s="21"/>
      <c r="AJ56" s="61"/>
      <c r="AK56" s="196"/>
      <c r="AL56" s="196"/>
      <c r="AM56" s="196"/>
      <c r="AN56" s="196"/>
      <c r="AO56" s="196"/>
      <c r="AP56" s="196"/>
      <c r="AQ56" s="648"/>
      <c r="AR56" s="648"/>
      <c r="AS56" s="648"/>
      <c r="AT56" s="648"/>
      <c r="AU56" s="648"/>
      <c r="AV56" s="648"/>
      <c r="AW56" s="648"/>
      <c r="AX56" s="648"/>
      <c r="AY56" s="648"/>
      <c r="AZ56" s="648"/>
      <c r="BA56" s="648"/>
      <c r="BB56" s="648"/>
      <c r="BC56" s="648"/>
      <c r="BD56" s="648"/>
      <c r="BE56" s="648"/>
      <c r="BF56" s="648"/>
      <c r="BG56" s="648"/>
      <c r="BH56" s="648"/>
      <c r="BI56" s="648"/>
      <c r="BJ56" s="648"/>
      <c r="BK56" s="648"/>
      <c r="BL56" s="648"/>
      <c r="BM56" s="648"/>
      <c r="BN56" s="648"/>
    </row>
    <row r="57" spans="1:68" ht="7.5" customHeight="1" thickBot="1">
      <c r="B57" s="193"/>
      <c r="C57" s="192"/>
      <c r="D57" s="192"/>
      <c r="E57" s="192"/>
      <c r="F57" s="192"/>
      <c r="G57" s="192"/>
      <c r="H57" s="192"/>
      <c r="I57" s="192"/>
      <c r="J57" s="192"/>
      <c r="K57" s="192"/>
      <c r="L57" s="193"/>
      <c r="M57" s="193"/>
      <c r="N57" s="193"/>
      <c r="O57" s="192"/>
      <c r="P57" s="192"/>
      <c r="Q57" s="192"/>
      <c r="R57" s="192"/>
      <c r="S57" s="192"/>
      <c r="T57" s="192"/>
      <c r="U57" s="192"/>
      <c r="V57" s="192"/>
      <c r="W57" s="192"/>
      <c r="X57" s="194"/>
      <c r="Y57" s="194"/>
      <c r="Z57" s="194"/>
      <c r="AA57" s="194"/>
      <c r="AB57" s="194"/>
      <c r="AC57" s="194"/>
      <c r="AD57" s="194"/>
      <c r="AE57" s="194"/>
      <c r="AF57" s="200"/>
      <c r="AG57" s="192"/>
      <c r="AH57" s="192"/>
      <c r="AI57" s="192"/>
      <c r="AJ57" s="192"/>
      <c r="AK57" s="196"/>
      <c r="AL57" s="196"/>
      <c r="AM57" s="196"/>
      <c r="AN57" s="196"/>
      <c r="AO57" s="196"/>
      <c r="AP57" s="196"/>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row>
    <row r="58" spans="1:68" ht="12" customHeight="1">
      <c r="B58" s="69" t="s">
        <v>122</v>
      </c>
      <c r="C58" s="21"/>
      <c r="D58" s="21"/>
      <c r="E58" s="21"/>
      <c r="G58" s="21" t="str">
        <f>IF(Antrag!$D$12="","",Antrag!$D$12)</f>
        <v/>
      </c>
      <c r="H58" s="21"/>
      <c r="I58" s="21"/>
      <c r="K58" s="21"/>
      <c r="L58" s="21"/>
      <c r="M58" s="21"/>
      <c r="N58" s="21"/>
      <c r="O58" s="21"/>
      <c r="P58" s="21"/>
      <c r="Q58" s="21"/>
      <c r="R58" s="21"/>
      <c r="S58" s="21"/>
      <c r="T58" s="21"/>
      <c r="U58" s="21"/>
      <c r="V58" s="21"/>
      <c r="W58" s="21"/>
      <c r="X58" s="21"/>
      <c r="Y58" s="21"/>
      <c r="Z58" s="21"/>
      <c r="AA58" s="21"/>
      <c r="AB58" s="21"/>
      <c r="AC58" s="21"/>
      <c r="AD58" s="21"/>
      <c r="AE58" s="21"/>
      <c r="AI58" s="1002" t="s">
        <v>663</v>
      </c>
      <c r="AJ58" s="1002"/>
      <c r="AK58" s="93"/>
      <c r="AL58" s="196"/>
      <c r="AM58" s="196"/>
      <c r="AN58" s="196"/>
      <c r="AO58" s="196"/>
      <c r="AP58" s="196"/>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row>
    <row r="59" spans="1:68" ht="3.75" customHeight="1">
      <c r="B59" s="4"/>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196"/>
      <c r="AL59" s="196"/>
      <c r="AM59" s="196"/>
      <c r="AN59" s="196"/>
      <c r="AO59" s="196"/>
      <c r="AP59" s="196"/>
      <c r="AQ59" s="196"/>
      <c r="AR59" s="196"/>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6"/>
    </row>
    <row r="60" spans="1:68">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196"/>
      <c r="AL60" s="196"/>
      <c r="AM60" s="196"/>
      <c r="AN60" s="196"/>
      <c r="AO60" s="196"/>
      <c r="AP60" s="196"/>
      <c r="AQ60" s="97" t="str">
        <f>IF(AND(P47&lt;&gt;"",Q47&lt;&gt;""),0,IF(AND(P47&lt;&gt;"",Q47&lt;&gt;"",T47&lt;&gt;""),0,IF(AND(Q47&lt;&gt;"",T47&lt;&gt;""),3,IF(AND(P47&lt;&gt;"",T47&lt;&gt;""),7,IF(P47&lt;&gt;"",4,IF(Q47&lt;&gt;"",5,IF(T47&lt;&gt;"",6,"")))))))</f>
        <v/>
      </c>
      <c r="AR60" s="111" t="str">
        <f>IF(SUM(N7:O52)-SUM(AH7:AI52)=0,"",SUM(N7:O52)-SUM(AH7:AI52))</f>
        <v/>
      </c>
      <c r="AS60" s="111">
        <f>SUM(U7:U52)</f>
        <v>0</v>
      </c>
      <c r="AT60" s="139"/>
      <c r="AU60" s="139"/>
      <c r="AV60" s="97"/>
      <c r="AW60" s="111">
        <f t="shared" ref="AW60:BN60" si="47">SUM(AW7:AW52)</f>
        <v>0</v>
      </c>
      <c r="AX60" s="111">
        <f t="shared" si="47"/>
        <v>0</v>
      </c>
      <c r="AY60" s="132">
        <f t="shared" si="47"/>
        <v>0</v>
      </c>
      <c r="AZ60" s="132">
        <f t="shared" si="47"/>
        <v>0</v>
      </c>
      <c r="BA60" s="132">
        <f t="shared" si="47"/>
        <v>0</v>
      </c>
      <c r="BB60" s="132">
        <f t="shared" si="47"/>
        <v>0</v>
      </c>
      <c r="BC60" s="111">
        <f t="shared" si="47"/>
        <v>0</v>
      </c>
      <c r="BD60" s="111">
        <f t="shared" si="47"/>
        <v>0</v>
      </c>
      <c r="BE60" s="111">
        <f t="shared" si="47"/>
        <v>0</v>
      </c>
      <c r="BF60" s="132">
        <f t="shared" si="47"/>
        <v>0</v>
      </c>
      <c r="BG60" s="132">
        <f t="shared" si="47"/>
        <v>0</v>
      </c>
      <c r="BH60" s="132">
        <f t="shared" si="47"/>
        <v>0</v>
      </c>
      <c r="BI60" s="132">
        <f t="shared" si="47"/>
        <v>0</v>
      </c>
      <c r="BJ60" s="111">
        <f t="shared" si="47"/>
        <v>0</v>
      </c>
      <c r="BK60" s="111">
        <f t="shared" si="47"/>
        <v>0</v>
      </c>
      <c r="BL60" s="111">
        <f t="shared" si="47"/>
        <v>0</v>
      </c>
      <c r="BM60" s="111">
        <f t="shared" si="47"/>
        <v>0</v>
      </c>
      <c r="BN60" s="111">
        <f t="shared" si="47"/>
        <v>0</v>
      </c>
      <c r="BO60" s="196"/>
      <c r="BP60" s="196"/>
    </row>
    <row r="61" spans="1:68" ht="13">
      <c r="B61" s="4"/>
      <c r="C61" s="6"/>
      <c r="D61" s="6"/>
      <c r="E61" s="6"/>
      <c r="F61" s="6"/>
      <c r="G61" s="6"/>
      <c r="H61" s="6"/>
      <c r="I61" s="6"/>
      <c r="J61" s="6"/>
      <c r="K61" s="6"/>
      <c r="L61" s="6"/>
      <c r="M61" s="6"/>
      <c r="N61" s="6"/>
      <c r="T61" s="6"/>
      <c r="AG61" s="6"/>
      <c r="AH61" s="6"/>
      <c r="AI61" s="6"/>
      <c r="AJ61" s="6"/>
      <c r="AK61" s="196"/>
      <c r="AL61" s="196"/>
      <c r="AM61" s="196"/>
      <c r="AN61" s="196"/>
      <c r="AO61" s="196"/>
      <c r="AP61" s="196"/>
      <c r="AQ61" s="649"/>
      <c r="AR61" s="649"/>
      <c r="AS61" s="649"/>
      <c r="AT61" s="649"/>
      <c r="AU61" s="649"/>
      <c r="AV61" s="649"/>
      <c r="AW61" s="649"/>
      <c r="AX61" s="649"/>
      <c r="AY61" s="649"/>
      <c r="AZ61" s="649"/>
      <c r="BA61" s="649"/>
      <c r="BB61" s="649"/>
      <c r="BC61" s="649"/>
      <c r="BD61" s="649"/>
      <c r="BE61" s="649"/>
      <c r="BF61" s="649"/>
      <c r="BG61" s="649"/>
      <c r="BH61" s="649"/>
      <c r="BI61" s="649"/>
      <c r="BJ61" s="649"/>
      <c r="BK61" s="649"/>
      <c r="BL61" s="649"/>
      <c r="BM61" s="649"/>
      <c r="BN61" s="649"/>
      <c r="BO61" s="196"/>
      <c r="BP61" s="196"/>
    </row>
    <row r="62" spans="1:68">
      <c r="B62" s="4"/>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196"/>
      <c r="AL62" s="196"/>
      <c r="AM62" s="196"/>
      <c r="AN62" s="196"/>
      <c r="AO62" s="196"/>
      <c r="AP62" s="196"/>
      <c r="AQ62" s="97" t="str">
        <f>IF(AND(P49&lt;&gt;"",Q49&lt;&gt;""),0,IF(AND(P49&lt;&gt;"",Q49&lt;&gt;"",T49&lt;&gt;""),0,IF(AND(Q49&lt;&gt;"",T49&lt;&gt;""),3,IF(AND(P49&lt;&gt;"",T49&lt;&gt;""),7,IF(P49&lt;&gt;"",4,IF(Q49&lt;&gt;"",5,IF(T49&lt;&gt;"",6,"")))))))</f>
        <v/>
      </c>
      <c r="AR62" s="111"/>
      <c r="AS62" s="97"/>
      <c r="AT62" s="97"/>
      <c r="AU62" s="97"/>
      <c r="AV62" s="97"/>
      <c r="AX62" s="97"/>
      <c r="AY62" s="97"/>
      <c r="AZ62" s="97"/>
      <c r="BA62" s="97"/>
      <c r="BB62" s="97"/>
      <c r="BC62" s="97"/>
      <c r="BD62" s="97"/>
      <c r="BE62" s="97"/>
      <c r="BF62" s="97"/>
      <c r="BG62" s="97"/>
      <c r="BH62" s="97"/>
      <c r="BI62" s="97"/>
      <c r="BJ62" s="97"/>
      <c r="BK62" s="97"/>
      <c r="BL62" s="169"/>
      <c r="BM62" s="169"/>
      <c r="BN62" s="169"/>
      <c r="BO62" s="196"/>
      <c r="BP62" s="196"/>
    </row>
    <row r="63" spans="1:68" hidden="1">
      <c r="B63" s="4"/>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196"/>
      <c r="AL63" s="196"/>
      <c r="AM63" s="196"/>
      <c r="AN63" s="196"/>
      <c r="AO63" s="196"/>
      <c r="AP63" s="196"/>
      <c r="AQ63" s="97"/>
      <c r="AR63" s="97"/>
      <c r="AS63" s="97"/>
      <c r="AT63" s="97"/>
      <c r="AU63" s="97"/>
      <c r="AV63" s="97"/>
      <c r="AW63" s="111">
        <f>IF(SUM(AE7:AF52)=0,0,SUM(AE7:AF52))</f>
        <v>0</v>
      </c>
      <c r="AX63" s="132">
        <f>SUM(AG7:AG52)</f>
        <v>0</v>
      </c>
      <c r="AY63" s="97"/>
      <c r="AZ63" s="97"/>
      <c r="BA63" s="97"/>
      <c r="BB63" s="97"/>
      <c r="BC63" s="97"/>
      <c r="BD63" s="97"/>
      <c r="BE63" s="97"/>
      <c r="BF63" s="97"/>
      <c r="BG63" s="97"/>
      <c r="BH63" s="97"/>
      <c r="BI63" s="97"/>
      <c r="BJ63" s="97"/>
      <c r="BK63" s="97"/>
      <c r="BL63" s="97"/>
      <c r="BM63" s="97"/>
      <c r="BN63" s="97"/>
      <c r="BO63" s="196"/>
      <c r="BP63" s="196"/>
    </row>
    <row r="64" spans="1:68" hidden="1">
      <c r="B64" s="4"/>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196"/>
      <c r="AL64" s="196"/>
      <c r="AM64" s="196"/>
      <c r="AN64" s="196"/>
      <c r="AO64" s="196"/>
      <c r="AP64" s="196"/>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196"/>
      <c r="BP64" s="196"/>
    </row>
    <row r="65" spans="2:71" hidden="1">
      <c r="B65" s="4"/>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196"/>
      <c r="AL65" s="196"/>
      <c r="AM65" s="196"/>
      <c r="AN65" s="196"/>
      <c r="AO65" s="196"/>
      <c r="AP65" s="196"/>
      <c r="AQ65" s="97"/>
      <c r="AR65" s="97"/>
      <c r="AS65" s="97"/>
      <c r="AT65" s="97"/>
      <c r="AU65" s="97"/>
      <c r="AV65" s="650" t="str">
        <f>IF(SUM(AG7:AG52)=0,"",SUM(AG7:AG52))</f>
        <v/>
      </c>
      <c r="AW65" s="1019" t="str">
        <f>IF(SUM(AH7:AI52)=0,"",SUM(AH7:AI52))</f>
        <v/>
      </c>
      <c r="AX65" s="1020"/>
      <c r="AY65" s="1021"/>
      <c r="AZ65" s="1016" t="s">
        <v>102</v>
      </c>
      <c r="BA65" s="1017"/>
      <c r="BB65" s="1017"/>
      <c r="BC65" s="1017"/>
      <c r="BD65" s="1017"/>
      <c r="BE65" s="1017"/>
      <c r="BF65" s="1017"/>
      <c r="BG65" s="1018"/>
      <c r="BH65" s="97"/>
      <c r="BI65" s="147">
        <f>AS60</f>
        <v>0</v>
      </c>
      <c r="BJ65" s="831" t="str">
        <f>IF(SUM(N7:O52)-SUM(AH7:AI52)=0,"",SUM(N7:O52)-SUM(AH7:AI52))</f>
        <v/>
      </c>
      <c r="BK65" s="832"/>
      <c r="BL65" s="959"/>
      <c r="BM65" s="1019" t="s">
        <v>97</v>
      </c>
      <c r="BN65" s="1020"/>
      <c r="BO65" s="1020"/>
      <c r="BP65" s="1020"/>
      <c r="BQ65" s="1020"/>
      <c r="BR65" s="1020"/>
      <c r="BS65" s="1021"/>
    </row>
    <row r="66" spans="2:71" hidden="1">
      <c r="B66" s="4"/>
      <c r="AJ66" s="6"/>
      <c r="AK66" s="196"/>
      <c r="AL66" s="196"/>
      <c r="AM66" s="196"/>
      <c r="AN66" s="196"/>
      <c r="AO66" s="196"/>
      <c r="AP66" s="196"/>
      <c r="AQ66" s="97"/>
      <c r="AR66" s="97"/>
      <c r="AS66" s="97"/>
      <c r="AT66" s="97"/>
      <c r="AU66" s="97"/>
      <c r="AV66" s="650">
        <f>BF60</f>
        <v>0</v>
      </c>
      <c r="AW66" s="1019">
        <f>BG60</f>
        <v>0</v>
      </c>
      <c r="AX66" s="1020"/>
      <c r="AY66" s="1021"/>
      <c r="AZ66" s="1013" t="s">
        <v>225</v>
      </c>
      <c r="BA66" s="1014"/>
      <c r="BB66" s="1014"/>
      <c r="BC66" s="1014"/>
      <c r="BD66" s="1014"/>
      <c r="BE66" s="1014"/>
      <c r="BF66" s="1014"/>
      <c r="BG66" s="1015"/>
      <c r="BH66" s="97"/>
      <c r="BI66" s="651">
        <f>SUM(U7:U52)</f>
        <v>0</v>
      </c>
      <c r="BJ66" s="1022" t="str">
        <f>IF(SUM(AE7:AF52)=0,"",SUM(AE7:AF52))</f>
        <v/>
      </c>
      <c r="BK66" s="1023"/>
      <c r="BL66" s="1024"/>
      <c r="BM66" s="1025" t="s">
        <v>68</v>
      </c>
      <c r="BN66" s="1026"/>
      <c r="BO66" s="1026"/>
      <c r="BP66" s="1026"/>
      <c r="BQ66" s="1026"/>
      <c r="BR66" s="1026"/>
      <c r="BS66" s="1027"/>
    </row>
    <row r="67" spans="2:71" ht="13" hidden="1">
      <c r="B67" s="4"/>
      <c r="AJ67" s="6"/>
      <c r="AK67" s="196"/>
      <c r="AL67" s="196"/>
      <c r="AM67" s="196"/>
      <c r="AN67" s="196"/>
      <c r="AO67" s="196"/>
      <c r="AP67" s="196"/>
      <c r="AQ67" s="97"/>
      <c r="AR67" s="97"/>
      <c r="AS67" s="97"/>
      <c r="AT67" s="97"/>
      <c r="AU67" s="97"/>
      <c r="AV67" s="650">
        <f>BL60</f>
        <v>0</v>
      </c>
      <c r="AW67" s="1019">
        <f>BM60</f>
        <v>0</v>
      </c>
      <c r="AX67" s="1020"/>
      <c r="AY67" s="1021"/>
      <c r="AZ67" s="1025" t="s">
        <v>206</v>
      </c>
      <c r="BA67" s="1026"/>
      <c r="BB67" s="1026"/>
      <c r="BC67" s="1026"/>
      <c r="BD67" s="1026"/>
      <c r="BE67" s="1026"/>
      <c r="BF67" s="1026"/>
      <c r="BG67" s="1027"/>
      <c r="BH67" s="97"/>
      <c r="BI67" s="649"/>
      <c r="BJ67" s="113"/>
      <c r="BK67" s="113"/>
      <c r="BL67" s="113"/>
      <c r="BM67" s="113"/>
      <c r="BN67" s="113"/>
      <c r="BO67" s="113"/>
      <c r="BP67" s="113"/>
      <c r="BQ67" s="113"/>
      <c r="BR67" s="113"/>
      <c r="BS67" s="113"/>
    </row>
    <row r="68" spans="2:71" hidden="1">
      <c r="B68" s="4"/>
      <c r="AJ68" s="6"/>
      <c r="AK68" s="196"/>
      <c r="AL68" s="196"/>
      <c r="AM68" s="196"/>
      <c r="AN68" s="196"/>
      <c r="AO68" s="196"/>
      <c r="AP68" s="196"/>
      <c r="AQ68" s="97"/>
      <c r="AR68" s="97"/>
      <c r="AS68" s="97"/>
      <c r="AT68" s="97"/>
      <c r="AU68" s="97"/>
      <c r="AV68" s="650">
        <f>BC60</f>
        <v>0</v>
      </c>
      <c r="AW68" s="1019">
        <f>BD60</f>
        <v>0</v>
      </c>
      <c r="AX68" s="1020"/>
      <c r="AY68" s="1021"/>
      <c r="AZ68" s="1025" t="s">
        <v>207</v>
      </c>
      <c r="BA68" s="1026"/>
      <c r="BB68" s="1026"/>
      <c r="BC68" s="1026"/>
      <c r="BD68" s="1026"/>
      <c r="BE68" s="1026"/>
      <c r="BF68" s="1026"/>
      <c r="BG68" s="1027"/>
      <c r="BH68" s="97"/>
      <c r="BI68" s="650">
        <f>AY60</f>
        <v>0</v>
      </c>
      <c r="BJ68" s="1019">
        <f>AX60</f>
        <v>0</v>
      </c>
      <c r="BK68" s="1020"/>
      <c r="BL68" s="1021"/>
      <c r="BM68" s="1010" t="s">
        <v>231</v>
      </c>
      <c r="BN68" s="1011"/>
      <c r="BO68" s="1011"/>
      <c r="BP68" s="1011"/>
      <c r="BQ68" s="1011"/>
      <c r="BR68" s="1011"/>
      <c r="BS68" s="1012"/>
    </row>
    <row r="69" spans="2:71" hidden="1">
      <c r="B69" s="4"/>
      <c r="AJ69" s="6"/>
      <c r="AK69" s="196"/>
      <c r="AL69" s="196"/>
      <c r="AM69" s="196"/>
      <c r="AN69" s="196"/>
      <c r="AO69" s="196"/>
      <c r="AP69" s="196"/>
      <c r="AQ69" s="97"/>
      <c r="AR69" s="97"/>
      <c r="AS69" s="97"/>
      <c r="AT69" s="97"/>
      <c r="AU69" s="97"/>
      <c r="AV69" s="650">
        <f>BI60</f>
        <v>0</v>
      </c>
      <c r="AW69" s="1019">
        <f>BJ60</f>
        <v>0</v>
      </c>
      <c r="AX69" s="1020"/>
      <c r="AY69" s="1021"/>
      <c r="AZ69" s="1010" t="s">
        <v>226</v>
      </c>
      <c r="BA69" s="1011"/>
      <c r="BB69" s="1011"/>
      <c r="BC69" s="1011"/>
      <c r="BD69" s="1011"/>
      <c r="BE69" s="1011"/>
      <c r="BF69" s="1011"/>
      <c r="BG69" s="1012"/>
      <c r="BH69" s="97"/>
      <c r="BI69" s="650">
        <f>AZ60</f>
        <v>0</v>
      </c>
      <c r="BJ69" s="1019">
        <f>AW60</f>
        <v>0</v>
      </c>
      <c r="BK69" s="1020"/>
      <c r="BL69" s="1021"/>
      <c r="BM69" s="1010" t="s">
        <v>232</v>
      </c>
      <c r="BN69" s="1011"/>
      <c r="BO69" s="1011"/>
      <c r="BP69" s="1011"/>
      <c r="BQ69" s="1011"/>
      <c r="BR69" s="1011"/>
      <c r="BS69" s="1012"/>
    </row>
    <row r="70" spans="2:71" hidden="1">
      <c r="B70" s="4"/>
      <c r="AJ70" s="6"/>
      <c r="AK70" s="196"/>
      <c r="AL70" s="196"/>
      <c r="AM70" s="196"/>
      <c r="AN70" s="196"/>
      <c r="AO70" s="196"/>
      <c r="AP70" s="196"/>
    </row>
    <row r="71" spans="2:71">
      <c r="B71" s="4"/>
      <c r="AJ71" s="6"/>
      <c r="AK71" s="196"/>
      <c r="AL71" s="196"/>
      <c r="AM71" s="196"/>
      <c r="AN71" s="196"/>
      <c r="AO71" s="196"/>
      <c r="AP71" s="196"/>
    </row>
    <row r="72" spans="2:71">
      <c r="B72" s="4"/>
      <c r="AJ72" s="6"/>
      <c r="AK72" s="196"/>
      <c r="AL72" s="196"/>
      <c r="AM72" s="196"/>
      <c r="AN72" s="196"/>
      <c r="AO72" s="196"/>
      <c r="AP72" s="196"/>
      <c r="BR72" s="196"/>
    </row>
    <row r="73" spans="2:71">
      <c r="B73" s="4"/>
      <c r="AJ73" s="6"/>
      <c r="AK73" s="196"/>
      <c r="AL73" s="196"/>
      <c r="AM73" s="196"/>
      <c r="AN73" s="196"/>
      <c r="AO73" s="196"/>
      <c r="AP73" s="196"/>
    </row>
    <row r="74" spans="2:71">
      <c r="B74" s="4"/>
      <c r="AJ74" s="6"/>
      <c r="AK74" s="196"/>
      <c r="AL74" s="196"/>
      <c r="AM74" s="196"/>
      <c r="AN74" s="196"/>
      <c r="AO74" s="196"/>
      <c r="AP74" s="196"/>
    </row>
    <row r="75" spans="2:71">
      <c r="B75" s="4"/>
      <c r="AJ75" s="6"/>
      <c r="AK75" s="196"/>
      <c r="AL75" s="196"/>
      <c r="AM75" s="196"/>
      <c r="AN75" s="196"/>
      <c r="AO75" s="196"/>
      <c r="AP75" s="196"/>
    </row>
    <row r="76" spans="2:71">
      <c r="B76" s="4"/>
    </row>
    <row r="77" spans="2:71">
      <c r="B77" s="4"/>
    </row>
    <row r="78" spans="2:71">
      <c r="B78" s="4"/>
    </row>
    <row r="79" spans="2:71">
      <c r="B79" s="4"/>
    </row>
    <row r="80" spans="2:71">
      <c r="B80" s="4"/>
    </row>
    <row r="81" spans="2:2">
      <c r="B81" s="4"/>
    </row>
    <row r="82" spans="2:2">
      <c r="B82" s="4"/>
    </row>
    <row r="83" spans="2:2">
      <c r="B83" s="4"/>
    </row>
    <row r="84" spans="2:2">
      <c r="B84" s="4"/>
    </row>
    <row r="85" spans="2:2">
      <c r="B85" s="4"/>
    </row>
    <row r="86" spans="2:2">
      <c r="B86" s="4"/>
    </row>
    <row r="87" spans="2:2">
      <c r="B87" s="4"/>
    </row>
    <row r="88" spans="2:2">
      <c r="B88" s="4"/>
    </row>
    <row r="89" spans="2:2">
      <c r="B89" s="4"/>
    </row>
    <row r="90" spans="2:2">
      <c r="B90" s="4"/>
    </row>
    <row r="91" spans="2:2">
      <c r="B91" s="4"/>
    </row>
    <row r="92" spans="2:2">
      <c r="B92" s="4"/>
    </row>
    <row r="93" spans="2:2">
      <c r="B93" s="4"/>
    </row>
    <row r="94" spans="2:2">
      <c r="B94" s="4"/>
    </row>
    <row r="95" spans="2:2">
      <c r="B95" s="4"/>
    </row>
    <row r="96" spans="2:2">
      <c r="B96" s="4"/>
    </row>
    <row r="97" spans="2:2">
      <c r="B97" s="4"/>
    </row>
    <row r="98" spans="2:2">
      <c r="B98" s="4"/>
    </row>
    <row r="99" spans="2:2">
      <c r="B99" s="4"/>
    </row>
    <row r="100" spans="2:2">
      <c r="B100" s="4"/>
    </row>
    <row r="101" spans="2:2">
      <c r="B101" s="4"/>
    </row>
    <row r="102" spans="2:2">
      <c r="B102" s="4"/>
    </row>
    <row r="103" spans="2:2">
      <c r="B103" s="4"/>
    </row>
    <row r="104" spans="2:2">
      <c r="B104" s="4"/>
    </row>
    <row r="105" spans="2:2">
      <c r="B105" s="4"/>
    </row>
    <row r="106" spans="2:2">
      <c r="B106" s="4"/>
    </row>
    <row r="107" spans="2:2">
      <c r="B107" s="4"/>
    </row>
    <row r="108" spans="2:2">
      <c r="B108" s="4"/>
    </row>
    <row r="109" spans="2:2">
      <c r="B109" s="4"/>
    </row>
    <row r="110" spans="2:2">
      <c r="B110" s="4"/>
    </row>
    <row r="111" spans="2:2">
      <c r="B111" s="4"/>
    </row>
    <row r="112" spans="2:2">
      <c r="B112" s="4"/>
    </row>
    <row r="113" spans="2:2">
      <c r="B113" s="4"/>
    </row>
    <row r="114" spans="2:2">
      <c r="B114" s="4"/>
    </row>
    <row r="115" spans="2:2">
      <c r="B115" s="4"/>
    </row>
    <row r="116" spans="2:2">
      <c r="B116" s="4"/>
    </row>
    <row r="117" spans="2:2">
      <c r="B117" s="4"/>
    </row>
    <row r="118" spans="2:2">
      <c r="B118" s="4"/>
    </row>
    <row r="119" spans="2:2">
      <c r="B119" s="4"/>
    </row>
    <row r="120" spans="2:2">
      <c r="B120" s="4"/>
    </row>
    <row r="121" spans="2:2">
      <c r="B121" s="4"/>
    </row>
    <row r="122" spans="2:2">
      <c r="B122" s="4"/>
    </row>
    <row r="123" spans="2:2">
      <c r="B123" s="4"/>
    </row>
    <row r="124" spans="2:2">
      <c r="B124" s="4"/>
    </row>
    <row r="125" spans="2:2">
      <c r="B125" s="4"/>
    </row>
    <row r="126" spans="2:2">
      <c r="B126" s="4"/>
    </row>
    <row r="127" spans="2:2">
      <c r="B127" s="4"/>
    </row>
    <row r="128" spans="2:2">
      <c r="B128" s="4"/>
    </row>
    <row r="129" spans="2:2">
      <c r="B129" s="4"/>
    </row>
    <row r="130" spans="2:2">
      <c r="B130" s="4"/>
    </row>
    <row r="131" spans="2:2">
      <c r="B131" s="4"/>
    </row>
    <row r="132" spans="2:2">
      <c r="B132" s="4"/>
    </row>
    <row r="133" spans="2:2">
      <c r="B133" s="4"/>
    </row>
    <row r="134" spans="2:2">
      <c r="B134" s="4"/>
    </row>
    <row r="135" spans="2:2">
      <c r="B135" s="4"/>
    </row>
    <row r="136" spans="2:2">
      <c r="B136" s="4"/>
    </row>
    <row r="137" spans="2:2">
      <c r="B137" s="4"/>
    </row>
    <row r="138" spans="2:2">
      <c r="B138" s="4"/>
    </row>
    <row r="139" spans="2:2">
      <c r="B139" s="4"/>
    </row>
    <row r="140" spans="2:2">
      <c r="B140" s="4"/>
    </row>
    <row r="141" spans="2:2">
      <c r="B141" s="4"/>
    </row>
    <row r="142" spans="2:2">
      <c r="B142" s="4"/>
    </row>
    <row r="143" spans="2:2">
      <c r="B143" s="4"/>
    </row>
    <row r="144" spans="2:2">
      <c r="B144" s="4"/>
    </row>
    <row r="145" spans="2:2">
      <c r="B145" s="4"/>
    </row>
    <row r="146" spans="2:2">
      <c r="B146" s="4"/>
    </row>
    <row r="147" spans="2:2">
      <c r="B147" s="4"/>
    </row>
    <row r="148" spans="2:2">
      <c r="B148" s="4"/>
    </row>
    <row r="149" spans="2:2">
      <c r="B149" s="4"/>
    </row>
    <row r="150" spans="2:2">
      <c r="B150" s="4"/>
    </row>
    <row r="151" spans="2:2">
      <c r="B151" s="4"/>
    </row>
  </sheetData>
  <sheetProtection algorithmName="SHA-512" hashValue="K9uhcBuxa48FAJTVLIjre8/v4XMEgQgCxNgKFHNTessogODJw4htO4tdKjh34jSMfBji6gE97QNkeVacol85DQ==" saltValue="C+sw+WsAIxelhKWGpfaF3g==" spinCount="100000" sheet="1" selectLockedCells="1"/>
  <mergeCells count="440">
    <mergeCell ref="AE51:AF51"/>
    <mergeCell ref="AH49:AI49"/>
    <mergeCell ref="AE48:AF48"/>
    <mergeCell ref="I49:J49"/>
    <mergeCell ref="BA4:BA6"/>
    <mergeCell ref="Z52:AA52"/>
    <mergeCell ref="AE50:AF50"/>
    <mergeCell ref="AH51:AI51"/>
    <mergeCell ref="AU4:AU6"/>
    <mergeCell ref="AE52:AF52"/>
    <mergeCell ref="AH52:AI52"/>
    <mergeCell ref="AV4:AV6"/>
    <mergeCell ref="AW4:AW6"/>
    <mergeCell ref="AX4:AX6"/>
    <mergeCell ref="AH28:AI28"/>
    <mergeCell ref="AH29:AI29"/>
    <mergeCell ref="AH30:AI30"/>
    <mergeCell ref="AH31:AI31"/>
    <mergeCell ref="Z32:AA32"/>
    <mergeCell ref="Z33:AA33"/>
    <mergeCell ref="Z28:AA28"/>
    <mergeCell ref="Z29:AA29"/>
    <mergeCell ref="AH32:AI32"/>
    <mergeCell ref="AH33:AI33"/>
    <mergeCell ref="F51:G51"/>
    <mergeCell ref="I51:J51"/>
    <mergeCell ref="L51:M51"/>
    <mergeCell ref="N51:O51"/>
    <mergeCell ref="Z51:AA51"/>
    <mergeCell ref="I52:J52"/>
    <mergeCell ref="L52:M52"/>
    <mergeCell ref="N52:O52"/>
    <mergeCell ref="L48:M48"/>
    <mergeCell ref="N48:O48"/>
    <mergeCell ref="F52:G52"/>
    <mergeCell ref="F50:G50"/>
    <mergeCell ref="I50:J50"/>
    <mergeCell ref="L50:M50"/>
    <mergeCell ref="N50:O50"/>
    <mergeCell ref="Z50:AA50"/>
    <mergeCell ref="F48:G48"/>
    <mergeCell ref="I48:J48"/>
    <mergeCell ref="F49:G49"/>
    <mergeCell ref="C50:D50"/>
    <mergeCell ref="AH44:AI44"/>
    <mergeCell ref="AH46:AI46"/>
    <mergeCell ref="C47:D47"/>
    <mergeCell ref="F47:G47"/>
    <mergeCell ref="I47:J47"/>
    <mergeCell ref="L47:M47"/>
    <mergeCell ref="N47:O47"/>
    <mergeCell ref="Z47:AA47"/>
    <mergeCell ref="L46:M46"/>
    <mergeCell ref="AE46:AF46"/>
    <mergeCell ref="AE47:AF47"/>
    <mergeCell ref="N46:O46"/>
    <mergeCell ref="Z46:AA46"/>
    <mergeCell ref="AH50:AI50"/>
    <mergeCell ref="AW67:AY67"/>
    <mergeCell ref="AW68:AY68"/>
    <mergeCell ref="AW69:AY69"/>
    <mergeCell ref="L45:M45"/>
    <mergeCell ref="C46:D46"/>
    <mergeCell ref="F46:G46"/>
    <mergeCell ref="I46:J46"/>
    <mergeCell ref="AZ67:BG67"/>
    <mergeCell ref="AZ68:BG68"/>
    <mergeCell ref="N45:O45"/>
    <mergeCell ref="Z45:AA45"/>
    <mergeCell ref="AE45:AF45"/>
    <mergeCell ref="AW66:AY66"/>
    <mergeCell ref="AE49:AF49"/>
    <mergeCell ref="AH45:AI45"/>
    <mergeCell ref="AH47:AI47"/>
    <mergeCell ref="AW65:AY65"/>
    <mergeCell ref="AH48:AI48"/>
    <mergeCell ref="L49:M49"/>
    <mergeCell ref="N49:O49"/>
    <mergeCell ref="Z49:AA49"/>
    <mergeCell ref="Z48:AA48"/>
    <mergeCell ref="C48:D48"/>
    <mergeCell ref="C49:D49"/>
    <mergeCell ref="BM68:BS68"/>
    <mergeCell ref="BM69:BS69"/>
    <mergeCell ref="AZ66:BG66"/>
    <mergeCell ref="AZ65:BG65"/>
    <mergeCell ref="AZ4:AZ6"/>
    <mergeCell ref="BB4:BB6"/>
    <mergeCell ref="BM65:BS65"/>
    <mergeCell ref="BJ65:BL65"/>
    <mergeCell ref="BJ66:BL66"/>
    <mergeCell ref="BM66:BS66"/>
    <mergeCell ref="AZ69:BG69"/>
    <mergeCell ref="BJ68:BL68"/>
    <mergeCell ref="BJ69:BL69"/>
    <mergeCell ref="BN4:BN6"/>
    <mergeCell ref="BK4:BK6"/>
    <mergeCell ref="BM4:BM6"/>
    <mergeCell ref="BG4:BG6"/>
    <mergeCell ref="BC4:BC6"/>
    <mergeCell ref="BL4:BL6"/>
    <mergeCell ref="BF4:BF6"/>
    <mergeCell ref="BJ4:BJ6"/>
    <mergeCell ref="BI4:BI6"/>
    <mergeCell ref="Z30:AA30"/>
    <mergeCell ref="Z31:AA31"/>
    <mergeCell ref="Z16:AA16"/>
    <mergeCell ref="Z20:AA20"/>
    <mergeCell ref="Z21:AA21"/>
    <mergeCell ref="Z18:AA18"/>
    <mergeCell ref="Z19:AA19"/>
    <mergeCell ref="BH4:BH6"/>
    <mergeCell ref="BD4:BD6"/>
    <mergeCell ref="BE4:BE6"/>
    <mergeCell ref="AE16:AF16"/>
    <mergeCell ref="AE17:AF17"/>
    <mergeCell ref="Z17:AA17"/>
    <mergeCell ref="Z26:AA26"/>
    <mergeCell ref="Z27:AA27"/>
    <mergeCell ref="Z22:AA22"/>
    <mergeCell ref="Z23:AA23"/>
    <mergeCell ref="Z24:AA24"/>
    <mergeCell ref="Z25:AA25"/>
    <mergeCell ref="AE28:AF28"/>
    <mergeCell ref="AE29:AF29"/>
    <mergeCell ref="AY4:AY6"/>
    <mergeCell ref="AE6:AF6"/>
    <mergeCell ref="AJ5:AJ6"/>
    <mergeCell ref="N30:O30"/>
    <mergeCell ref="N31:O31"/>
    <mergeCell ref="N32:O32"/>
    <mergeCell ref="N33:O33"/>
    <mergeCell ref="N22:O22"/>
    <mergeCell ref="N23:O23"/>
    <mergeCell ref="N24:O24"/>
    <mergeCell ref="N25:O25"/>
    <mergeCell ref="N26:O26"/>
    <mergeCell ref="N28:O28"/>
    <mergeCell ref="N29:O29"/>
    <mergeCell ref="F32:G32"/>
    <mergeCell ref="I32:J32"/>
    <mergeCell ref="L32:M32"/>
    <mergeCell ref="F33:G33"/>
    <mergeCell ref="I33:J33"/>
    <mergeCell ref="L33:M33"/>
    <mergeCell ref="N27:O27"/>
    <mergeCell ref="N16:O16"/>
    <mergeCell ref="N17:O17"/>
    <mergeCell ref="N18:O18"/>
    <mergeCell ref="N19:O19"/>
    <mergeCell ref="N20:O20"/>
    <mergeCell ref="N21:O21"/>
    <mergeCell ref="F29:G29"/>
    <mergeCell ref="I29:J29"/>
    <mergeCell ref="L29:M29"/>
    <mergeCell ref="F30:G30"/>
    <mergeCell ref="I30:J30"/>
    <mergeCell ref="L30:M30"/>
    <mergeCell ref="F31:G31"/>
    <mergeCell ref="I31:J31"/>
    <mergeCell ref="L31:M31"/>
    <mergeCell ref="F26:G26"/>
    <mergeCell ref="I26:J26"/>
    <mergeCell ref="L26:M26"/>
    <mergeCell ref="F27:G27"/>
    <mergeCell ref="I27:J27"/>
    <mergeCell ref="L27:M27"/>
    <mergeCell ref="F28:G28"/>
    <mergeCell ref="I28:J28"/>
    <mergeCell ref="L28:M28"/>
    <mergeCell ref="F23:G23"/>
    <mergeCell ref="I23:J23"/>
    <mergeCell ref="L23:M23"/>
    <mergeCell ref="F24:G24"/>
    <mergeCell ref="I24:J24"/>
    <mergeCell ref="L24:M24"/>
    <mergeCell ref="F25:G25"/>
    <mergeCell ref="I25:J25"/>
    <mergeCell ref="L25:M25"/>
    <mergeCell ref="F20:G20"/>
    <mergeCell ref="I20:J20"/>
    <mergeCell ref="L20:M20"/>
    <mergeCell ref="F21:G21"/>
    <mergeCell ref="I21:J21"/>
    <mergeCell ref="L21:M21"/>
    <mergeCell ref="F22:G22"/>
    <mergeCell ref="I22:J22"/>
    <mergeCell ref="L22:M22"/>
    <mergeCell ref="L16:M16"/>
    <mergeCell ref="F17:G17"/>
    <mergeCell ref="I17:J17"/>
    <mergeCell ref="L17:M17"/>
    <mergeCell ref="F18:G18"/>
    <mergeCell ref="I18:J18"/>
    <mergeCell ref="L18:M18"/>
    <mergeCell ref="F19:G19"/>
    <mergeCell ref="I19:J19"/>
    <mergeCell ref="L19:M19"/>
    <mergeCell ref="A47:A55"/>
    <mergeCell ref="C28:D28"/>
    <mergeCell ref="C29:D29"/>
    <mergeCell ref="C30:D30"/>
    <mergeCell ref="C31:D31"/>
    <mergeCell ref="C16:D16"/>
    <mergeCell ref="C17:D17"/>
    <mergeCell ref="C18:D18"/>
    <mergeCell ref="C19:D19"/>
    <mergeCell ref="C20:D20"/>
    <mergeCell ref="C21:D21"/>
    <mergeCell ref="C22:D22"/>
    <mergeCell ref="C23:D23"/>
    <mergeCell ref="C24:D24"/>
    <mergeCell ref="C25:D25"/>
    <mergeCell ref="C26:D26"/>
    <mergeCell ref="C27:D27"/>
    <mergeCell ref="C32:D32"/>
    <mergeCell ref="C33:D33"/>
    <mergeCell ref="C44:D44"/>
    <mergeCell ref="C51:D51"/>
    <mergeCell ref="C52:D52"/>
    <mergeCell ref="C43:D43"/>
    <mergeCell ref="C39:D39"/>
    <mergeCell ref="F43:G43"/>
    <mergeCell ref="I43:J43"/>
    <mergeCell ref="L43:M43"/>
    <mergeCell ref="N43:O43"/>
    <mergeCell ref="AH42:AI42"/>
    <mergeCell ref="C41:D41"/>
    <mergeCell ref="F41:G41"/>
    <mergeCell ref="C54:D54"/>
    <mergeCell ref="E54:M54"/>
    <mergeCell ref="N54:O54"/>
    <mergeCell ref="Z43:AA43"/>
    <mergeCell ref="C45:D45"/>
    <mergeCell ref="F45:G45"/>
    <mergeCell ref="I45:J45"/>
    <mergeCell ref="AE42:AF42"/>
    <mergeCell ref="AE43:AF43"/>
    <mergeCell ref="AH43:AI43"/>
    <mergeCell ref="F44:G44"/>
    <mergeCell ref="I44:J44"/>
    <mergeCell ref="L44:M44"/>
    <mergeCell ref="N44:O44"/>
    <mergeCell ref="Z44:AA44"/>
    <mergeCell ref="AE44:AF44"/>
    <mergeCell ref="AE41:AF41"/>
    <mergeCell ref="AH41:AI41"/>
    <mergeCell ref="C40:D40"/>
    <mergeCell ref="F40:G40"/>
    <mergeCell ref="I40:J40"/>
    <mergeCell ref="L40:M40"/>
    <mergeCell ref="N40:O40"/>
    <mergeCell ref="Z42:AA42"/>
    <mergeCell ref="I41:J41"/>
    <mergeCell ref="L41:M41"/>
    <mergeCell ref="N41:O41"/>
    <mergeCell ref="Z41:AA41"/>
    <mergeCell ref="Z40:AA40"/>
    <mergeCell ref="C42:D42"/>
    <mergeCell ref="F42:G42"/>
    <mergeCell ref="I42:J42"/>
    <mergeCell ref="L42:M42"/>
    <mergeCell ref="N42:O42"/>
    <mergeCell ref="F39:G39"/>
    <mergeCell ref="I39:J39"/>
    <mergeCell ref="L39:M39"/>
    <mergeCell ref="N39:O39"/>
    <mergeCell ref="Z39:AA39"/>
    <mergeCell ref="AH39:AI39"/>
    <mergeCell ref="AE40:AF40"/>
    <mergeCell ref="AH40:AI40"/>
    <mergeCell ref="AE39:AF39"/>
    <mergeCell ref="AH37:AI37"/>
    <mergeCell ref="C38:D38"/>
    <mergeCell ref="F38:G38"/>
    <mergeCell ref="I38:J38"/>
    <mergeCell ref="L38:M38"/>
    <mergeCell ref="N38:O38"/>
    <mergeCell ref="Z38:AA38"/>
    <mergeCell ref="AE38:AF38"/>
    <mergeCell ref="AH38:AI38"/>
    <mergeCell ref="C37:D37"/>
    <mergeCell ref="AE37:AF37"/>
    <mergeCell ref="F37:G37"/>
    <mergeCell ref="I37:J37"/>
    <mergeCell ref="L37:M37"/>
    <mergeCell ref="N37:O37"/>
    <mergeCell ref="Z37:AA37"/>
    <mergeCell ref="AE35:AF35"/>
    <mergeCell ref="F35:G35"/>
    <mergeCell ref="I35:J35"/>
    <mergeCell ref="L35:M35"/>
    <mergeCell ref="N35:O35"/>
    <mergeCell ref="C36:D36"/>
    <mergeCell ref="F36:G36"/>
    <mergeCell ref="I36:J36"/>
    <mergeCell ref="L36:M36"/>
    <mergeCell ref="N36:O36"/>
    <mergeCell ref="Z36:AA36"/>
    <mergeCell ref="AE36:AF36"/>
    <mergeCell ref="AH36:AI36"/>
    <mergeCell ref="C35:D35"/>
    <mergeCell ref="Z35:AA35"/>
    <mergeCell ref="AE15:AF15"/>
    <mergeCell ref="AH15:AI15"/>
    <mergeCell ref="C34:D34"/>
    <mergeCell ref="F34:G34"/>
    <mergeCell ref="I34:J34"/>
    <mergeCell ref="L34:M34"/>
    <mergeCell ref="N34:O34"/>
    <mergeCell ref="Z34:AA34"/>
    <mergeCell ref="AE34:AF34"/>
    <mergeCell ref="AH35:AI35"/>
    <mergeCell ref="AE21:AF21"/>
    <mergeCell ref="AE22:AF22"/>
    <mergeCell ref="AE30:AF30"/>
    <mergeCell ref="AE31:AF31"/>
    <mergeCell ref="AE32:AF32"/>
    <mergeCell ref="AE33:AF33"/>
    <mergeCell ref="AE23:AF23"/>
    <mergeCell ref="AE24:AF24"/>
    <mergeCell ref="AE25:AF25"/>
    <mergeCell ref="AE26:AF26"/>
    <mergeCell ref="AE27:AF27"/>
    <mergeCell ref="AH34:AI34"/>
    <mergeCell ref="C15:D15"/>
    <mergeCell ref="F15:G15"/>
    <mergeCell ref="I15:J15"/>
    <mergeCell ref="L15:M15"/>
    <mergeCell ref="N15:O15"/>
    <mergeCell ref="Z15:AA15"/>
    <mergeCell ref="AE18:AF18"/>
    <mergeCell ref="AE19:AF19"/>
    <mergeCell ref="AE20:AF20"/>
    <mergeCell ref="AH16:AI16"/>
    <mergeCell ref="AH17:AI17"/>
    <mergeCell ref="AH18:AI18"/>
    <mergeCell ref="AH19:AI19"/>
    <mergeCell ref="AH20:AI20"/>
    <mergeCell ref="AH21:AI21"/>
    <mergeCell ref="AH22:AI22"/>
    <mergeCell ref="AH23:AI23"/>
    <mergeCell ref="AH24:AI24"/>
    <mergeCell ref="AH25:AI25"/>
    <mergeCell ref="AH26:AI26"/>
    <mergeCell ref="AH27:AI27"/>
    <mergeCell ref="F16:G16"/>
    <mergeCell ref="I16:J16"/>
    <mergeCell ref="C13:D13"/>
    <mergeCell ref="F13:G13"/>
    <mergeCell ref="I13:J13"/>
    <mergeCell ref="L13:M13"/>
    <mergeCell ref="N13:O13"/>
    <mergeCell ref="Z13:AA13"/>
    <mergeCell ref="AE13:AF13"/>
    <mergeCell ref="AH13:AI13"/>
    <mergeCell ref="C14:D14"/>
    <mergeCell ref="F14:G14"/>
    <mergeCell ref="I14:J14"/>
    <mergeCell ref="L14:M14"/>
    <mergeCell ref="N14:O14"/>
    <mergeCell ref="Z14:AA14"/>
    <mergeCell ref="AE14:AF14"/>
    <mergeCell ref="AH14:AI14"/>
    <mergeCell ref="C11:D11"/>
    <mergeCell ref="F11:G11"/>
    <mergeCell ref="I11:J11"/>
    <mergeCell ref="L11:M11"/>
    <mergeCell ref="N11:O11"/>
    <mergeCell ref="Z11:AA11"/>
    <mergeCell ref="AE11:AF11"/>
    <mergeCell ref="AH11:AI11"/>
    <mergeCell ref="C12:D12"/>
    <mergeCell ref="F12:G12"/>
    <mergeCell ref="I12:J12"/>
    <mergeCell ref="L12:M12"/>
    <mergeCell ref="N12:O12"/>
    <mergeCell ref="Z12:AA12"/>
    <mergeCell ref="AE12:AF12"/>
    <mergeCell ref="AH12:AI12"/>
    <mergeCell ref="Z9:AA9"/>
    <mergeCell ref="AE9:AF9"/>
    <mergeCell ref="AH9:AI9"/>
    <mergeCell ref="C10:D10"/>
    <mergeCell ref="F10:G10"/>
    <mergeCell ref="I10:J10"/>
    <mergeCell ref="L10:M10"/>
    <mergeCell ref="N10:O10"/>
    <mergeCell ref="Z10:AA10"/>
    <mergeCell ref="AE10:AF10"/>
    <mergeCell ref="AH10:AI10"/>
    <mergeCell ref="AT4:AT6"/>
    <mergeCell ref="F5:G6"/>
    <mergeCell ref="H5:H6"/>
    <mergeCell ref="I5:J6"/>
    <mergeCell ref="K5:K6"/>
    <mergeCell ref="T4:T6"/>
    <mergeCell ref="S4:S6"/>
    <mergeCell ref="R4:R6"/>
    <mergeCell ref="N5:O6"/>
    <mergeCell ref="Z6:AA6"/>
    <mergeCell ref="AS4:AS6"/>
    <mergeCell ref="AH6:AI6"/>
    <mergeCell ref="AQ4:AQ6"/>
    <mergeCell ref="AR4:AR6"/>
    <mergeCell ref="AG4:AI5"/>
    <mergeCell ref="C2:D2"/>
    <mergeCell ref="C4:D6"/>
    <mergeCell ref="E4:M4"/>
    <mergeCell ref="P4:P6"/>
    <mergeCell ref="Q4:Q6"/>
    <mergeCell ref="U5:AA5"/>
    <mergeCell ref="E5:E6"/>
    <mergeCell ref="P2:T3"/>
    <mergeCell ref="U4:AF4"/>
    <mergeCell ref="L5:M6"/>
    <mergeCell ref="AI58:AJ58"/>
    <mergeCell ref="C7:D7"/>
    <mergeCell ref="F7:G7"/>
    <mergeCell ref="I7:J7"/>
    <mergeCell ref="L7:M7"/>
    <mergeCell ref="N7:O7"/>
    <mergeCell ref="Z7:AA7"/>
    <mergeCell ref="AE7:AF7"/>
    <mergeCell ref="AB5:AD5"/>
    <mergeCell ref="AE5:AF5"/>
    <mergeCell ref="C8:D8"/>
    <mergeCell ref="F8:G8"/>
    <mergeCell ref="I8:J8"/>
    <mergeCell ref="L8:M8"/>
    <mergeCell ref="N8:O8"/>
    <mergeCell ref="Z8:AA8"/>
    <mergeCell ref="AE8:AF8"/>
    <mergeCell ref="AH8:AI8"/>
    <mergeCell ref="AH7:AI7"/>
    <mergeCell ref="C9:D9"/>
    <mergeCell ref="F9:G9"/>
    <mergeCell ref="I9:J9"/>
    <mergeCell ref="L9:M9"/>
    <mergeCell ref="N9:O9"/>
  </mergeCells>
  <conditionalFormatting sqref="B44:B45">
    <cfRule type="cellIs" dxfId="30" priority="12" stopIfTrue="1" operator="lessThan">
      <formula>$Z39+#REF!</formula>
    </cfRule>
  </conditionalFormatting>
  <conditionalFormatting sqref="B48">
    <cfRule type="cellIs" dxfId="29" priority="11" stopIfTrue="1" operator="lessThan">
      <formula>$Z43+#REF!</formula>
    </cfRule>
  </conditionalFormatting>
  <conditionalFormatting sqref="C7:D52">
    <cfRule type="cellIs" dxfId="28" priority="32" stopIfTrue="1" operator="notEqual">
      <formula>$U7+$AG7</formula>
    </cfRule>
  </conditionalFormatting>
  <conditionalFormatting sqref="K7:K52">
    <cfRule type="expression" dxfId="27" priority="31" stopIfTrue="1">
      <formula>AND($E7&gt;=4,$K7="")</formula>
    </cfRule>
  </conditionalFormatting>
  <conditionalFormatting sqref="N53:O53">
    <cfRule type="cellIs" dxfId="26" priority="968" stopIfTrue="1" operator="lessThan">
      <formula>$AZ67+#REF!</formula>
    </cfRule>
  </conditionalFormatting>
  <conditionalFormatting sqref="N54:O54">
    <cfRule type="cellIs" dxfId="25" priority="969" stopIfTrue="1" operator="lessThan">
      <formula>$BM65+$AW65</formula>
    </cfRule>
  </conditionalFormatting>
  <conditionalFormatting sqref="P7:T52">
    <cfRule type="cellIs" dxfId="24" priority="26" stopIfTrue="1" operator="lessThan">
      <formula>$Z7+$AH7</formula>
    </cfRule>
  </conditionalFormatting>
  <conditionalFormatting sqref="U7:W52">
    <cfRule type="cellIs" dxfId="23" priority="29" stopIfTrue="1" operator="greaterThan">
      <formula>$C7</formula>
    </cfRule>
  </conditionalFormatting>
  <conditionalFormatting sqref="AB7:AB52">
    <cfRule type="cellIs" dxfId="22" priority="9" stopIfTrue="1" operator="equal">
      <formula>"Fehler"</formula>
    </cfRule>
  </conditionalFormatting>
  <conditionalFormatting sqref="AB7:AC52">
    <cfRule type="cellIs" dxfId="21" priority="30" stopIfTrue="1" operator="equal">
      <formula>"Fehleingabe"</formula>
    </cfRule>
  </conditionalFormatting>
  <conditionalFormatting sqref="AE7:AF52">
    <cfRule type="cellIs" dxfId="20" priority="3" stopIfTrue="1" operator="equal">
      <formula>0</formula>
    </cfRule>
    <cfRule type="cellIs" dxfId="19" priority="7" stopIfTrue="1" operator="equal">
      <formula>"Fehler"</formula>
    </cfRule>
    <cfRule type="expression" dxfId="18" priority="693" stopIfTrue="1">
      <formula>$U7&gt;$C7</formula>
    </cfRule>
  </conditionalFormatting>
  <conditionalFormatting sqref="AJ7:AJ52">
    <cfRule type="expression" dxfId="17" priority="1">
      <formula>AND(L7&lt;&gt;"",AJ7="")</formula>
    </cfRule>
  </conditionalFormatting>
  <conditionalFormatting sqref="AQ7:AQ52">
    <cfRule type="cellIs" dxfId="16" priority="24" stopIfTrue="1" operator="lessThan">
      <formula>$AP7+$BV7</formula>
    </cfRule>
  </conditionalFormatting>
  <conditionalFormatting sqref="AR7:AR52">
    <cfRule type="cellIs" dxfId="15" priority="624" stopIfTrue="1" operator="lessThan">
      <formula>#REF!+$BT7</formula>
    </cfRule>
  </conditionalFormatting>
  <conditionalFormatting sqref="AS7:AV52">
    <cfRule type="cellIs" dxfId="14" priority="625" stopIfTrue="1" operator="lessThan">
      <formula>$AJ7+$BS7</formula>
    </cfRule>
  </conditionalFormatting>
  <conditionalFormatting sqref="AW7:AX52">
    <cfRule type="cellIs" dxfId="13" priority="626" stopIfTrue="1" operator="lessThan">
      <formula>$AG7+$BP7</formula>
    </cfRule>
  </conditionalFormatting>
  <conditionalFormatting sqref="AY7:BH52 BL7:BN52">
    <cfRule type="cellIs" dxfId="12" priority="15" stopIfTrue="1" operator="lessThan">
      <formula>$U7+$AD7</formula>
    </cfRule>
  </conditionalFormatting>
  <conditionalFormatting sqref="BJ67:BS67">
    <cfRule type="cellIs" dxfId="11" priority="965" stopIfTrue="1" operator="lessThan">
      <formula>$Z43+#REF!</formula>
    </cfRule>
  </conditionalFormatting>
  <pageMargins left="0.39370078740157483" right="0.39370078740157483" top="0.39370078740157483" bottom="0.39370078740157483" header="0.51181102362204722" footer="0.11811023622047245"/>
  <pageSetup paperSize="9" scale="90" orientation="portrait" r:id="rId1"/>
  <headerFooter alignWithMargins="0"/>
  <colBreaks count="1" manualBreakCount="1">
    <brk id="37"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AM50"/>
  <sheetViews>
    <sheetView showGridLines="0" workbookViewId="0">
      <selection activeCell="K8" sqref="K8:K9"/>
    </sheetView>
  </sheetViews>
  <sheetFormatPr baseColWidth="10" defaultRowHeight="12.5"/>
  <cols>
    <col min="1" max="1" width="1.54296875" customWidth="1"/>
    <col min="2" max="2" width="3.7265625" customWidth="1"/>
    <col min="3" max="3" width="18.54296875" customWidth="1"/>
    <col min="4" max="4" width="4.26953125" customWidth="1"/>
    <col min="5" max="5" width="2.81640625" customWidth="1"/>
    <col min="6" max="6" width="4.54296875" customWidth="1"/>
    <col min="7" max="7" width="13.26953125" customWidth="1"/>
    <col min="8" max="8" width="5.7265625" customWidth="1"/>
    <col min="9" max="9" width="10.54296875" customWidth="1"/>
    <col min="10" max="10" width="3.26953125" customWidth="1"/>
    <col min="11" max="11" width="18.54296875" customWidth="1"/>
    <col min="12" max="12" width="2.453125" style="262" customWidth="1"/>
    <col min="13" max="13" width="11.453125" style="262" hidden="1" customWidth="1"/>
    <col min="14" max="14" width="13.81640625" style="262" hidden="1" customWidth="1"/>
    <col min="15" max="26" width="11.453125" style="262" hidden="1" customWidth="1"/>
    <col min="27" max="27" width="11" style="262" customWidth="1"/>
    <col min="28" max="39" width="10.81640625" style="262"/>
  </cols>
  <sheetData>
    <row r="1" spans="1:39" ht="12.75" customHeight="1">
      <c r="A1" s="262"/>
      <c r="B1" s="262"/>
      <c r="C1" s="262"/>
      <c r="D1" s="262"/>
      <c r="E1" s="263"/>
      <c r="F1" s="263"/>
      <c r="G1" s="263"/>
      <c r="H1" s="263"/>
      <c r="I1" s="262"/>
      <c r="J1" s="262"/>
      <c r="K1" s="262"/>
    </row>
    <row r="2" spans="1:39" ht="13">
      <c r="A2" s="262"/>
      <c r="B2" s="626" t="s">
        <v>656</v>
      </c>
      <c r="C2" s="264" t="s">
        <v>362</v>
      </c>
      <c r="D2" s="262"/>
      <c r="E2" s="262"/>
      <c r="F2" s="262"/>
      <c r="G2" s="262"/>
      <c r="H2" s="262"/>
      <c r="I2" s="262"/>
      <c r="J2" s="262"/>
      <c r="K2" s="262"/>
    </row>
    <row r="3" spans="1:39" ht="13">
      <c r="A3" s="262"/>
      <c r="B3" s="262"/>
      <c r="C3" s="265" t="s">
        <v>375</v>
      </c>
      <c r="D3" s="262"/>
      <c r="E3" s="262"/>
      <c r="F3" s="262"/>
      <c r="G3" s="262"/>
      <c r="H3" s="262"/>
      <c r="I3" s="262"/>
      <c r="J3" s="262"/>
      <c r="K3" s="262"/>
    </row>
    <row r="4" spans="1:39" ht="13">
      <c r="A4" s="262"/>
      <c r="B4" s="262"/>
      <c r="C4" s="265" t="s">
        <v>376</v>
      </c>
      <c r="D4" s="262"/>
      <c r="E4" s="262"/>
      <c r="F4" s="262"/>
      <c r="G4" s="262"/>
      <c r="H4" s="262"/>
      <c r="I4" s="262"/>
      <c r="J4" s="262"/>
      <c r="K4" s="262"/>
    </row>
    <row r="5" spans="1:39" ht="3" customHeight="1">
      <c r="A5" s="262"/>
      <c r="B5" s="262"/>
      <c r="C5" s="266"/>
      <c r="D5" s="267"/>
      <c r="E5" s="268"/>
      <c r="F5" s="267"/>
      <c r="G5" s="262"/>
      <c r="H5" s="262"/>
      <c r="I5" s="267"/>
      <c r="J5" s="267"/>
      <c r="K5" s="267"/>
      <c r="L5" s="267"/>
    </row>
    <row r="6" spans="1:39" ht="6.65" customHeight="1">
      <c r="A6" s="262"/>
      <c r="B6" s="262"/>
      <c r="C6" s="269"/>
      <c r="D6" s="262"/>
      <c r="E6" s="262"/>
      <c r="F6" s="262"/>
      <c r="G6" s="262"/>
      <c r="H6" s="262"/>
      <c r="I6" s="262"/>
      <c r="J6" s="262"/>
      <c r="K6" s="262"/>
    </row>
    <row r="7" spans="1:39" ht="6" customHeight="1">
      <c r="A7" s="262"/>
      <c r="B7" s="262"/>
      <c r="C7" s="262"/>
      <c r="D7" s="262"/>
      <c r="E7" s="262"/>
      <c r="F7" s="262"/>
      <c r="G7" s="262"/>
      <c r="H7" s="262"/>
      <c r="I7" s="262"/>
      <c r="J7" s="262"/>
      <c r="K7" s="262"/>
    </row>
    <row r="8" spans="1:39">
      <c r="A8" s="262"/>
      <c r="B8" s="262"/>
      <c r="C8" s="269" t="s">
        <v>366</v>
      </c>
      <c r="D8" s="262"/>
      <c r="E8" s="262"/>
      <c r="F8" s="262"/>
      <c r="G8" s="262"/>
      <c r="H8" s="279"/>
      <c r="I8" s="262"/>
      <c r="J8" s="262"/>
      <c r="K8" s="1050"/>
      <c r="L8" s="1032"/>
    </row>
    <row r="9" spans="1:39">
      <c r="A9" s="262"/>
      <c r="B9" s="262"/>
      <c r="C9" s="277" t="s">
        <v>348</v>
      </c>
      <c r="D9" s="262"/>
      <c r="E9" s="262"/>
      <c r="F9" s="262"/>
      <c r="G9" s="262"/>
      <c r="H9" s="278"/>
      <c r="I9" s="262"/>
      <c r="J9" s="262"/>
      <c r="K9" s="1051"/>
      <c r="L9" s="1032"/>
    </row>
    <row r="10" spans="1:39" ht="3" customHeight="1">
      <c r="A10" s="262"/>
      <c r="B10" s="262"/>
      <c r="C10" s="266"/>
      <c r="D10" s="267"/>
      <c r="E10" s="268"/>
      <c r="F10" s="267"/>
      <c r="G10" s="262"/>
      <c r="H10" s="262"/>
      <c r="I10" s="262"/>
      <c r="J10" s="262"/>
      <c r="K10" s="267"/>
      <c r="L10" s="267"/>
    </row>
    <row r="11" spans="1:39" ht="7.5" hidden="1" customHeight="1">
      <c r="A11" s="262"/>
      <c r="B11" s="276"/>
      <c r="D11" s="262"/>
      <c r="E11" s="262"/>
      <c r="F11" s="262"/>
      <c r="G11" s="262"/>
      <c r="H11" s="279"/>
      <c r="I11" s="262"/>
      <c r="J11" s="262"/>
      <c r="K11" s="262"/>
      <c r="L11" s="267"/>
    </row>
    <row r="12" spans="1:39" s="506" customFormat="1" ht="26.15" customHeight="1">
      <c r="A12" s="276"/>
      <c r="B12" s="276"/>
      <c r="C12" s="1062" t="s">
        <v>377</v>
      </c>
      <c r="D12" s="1063"/>
      <c r="E12" s="1063"/>
      <c r="F12" s="1063"/>
      <c r="G12" s="1063"/>
      <c r="H12" s="276"/>
      <c r="I12" s="276"/>
      <c r="J12" s="276"/>
      <c r="K12" s="276"/>
      <c r="L12" s="505"/>
      <c r="M12" s="276"/>
      <c r="N12" s="276"/>
      <c r="O12" s="276"/>
      <c r="P12" s="276"/>
      <c r="Q12" s="276"/>
      <c r="R12" s="276"/>
      <c r="S12" s="276"/>
      <c r="T12" s="276"/>
      <c r="U12" s="276"/>
      <c r="V12" s="276"/>
      <c r="W12" s="276"/>
      <c r="X12" s="276"/>
      <c r="Y12" s="276"/>
      <c r="Z12" s="276"/>
      <c r="AA12" s="276"/>
      <c r="AB12" s="276"/>
      <c r="AC12" s="276"/>
      <c r="AD12" s="276"/>
      <c r="AE12" s="276"/>
      <c r="AF12" s="276"/>
      <c r="AG12" s="276"/>
      <c r="AH12" s="276"/>
      <c r="AI12" s="276"/>
      <c r="AJ12" s="276"/>
      <c r="AK12" s="276"/>
      <c r="AL12" s="276"/>
      <c r="AM12" s="276"/>
    </row>
    <row r="13" spans="1:39" s="261" customFormat="1" ht="20.25" customHeight="1">
      <c r="A13" s="269"/>
      <c r="B13" s="270" t="s">
        <v>360</v>
      </c>
      <c r="C13" s="1028" t="str">
        <f>IF(SUM('Gebäude-3'!AB54,'Gebäude-3'!AB58)=0,"",SUM('Gebäude-3'!AB54,'Gebäude-3'!AB58))</f>
        <v/>
      </c>
      <c r="D13" s="1029"/>
      <c r="E13" s="1030" t="s">
        <v>41</v>
      </c>
      <c r="F13" s="1067"/>
      <c r="G13" s="1064" t="str">
        <f>IF(OR(K8="",C13=""),"",IF(K8&lt;300,1700,IF(K8&lt;400,1900,IF(K8&lt;500,2100,IF(K8&lt;600,2300,IF(K8&lt;1200,2500,2700))))))</f>
        <v/>
      </c>
      <c r="H13" s="1065"/>
      <c r="I13" s="270" t="str">
        <f>"="</f>
        <v>=</v>
      </c>
      <c r="J13" s="270"/>
      <c r="K13" s="271" t="str">
        <f>IF(OR(C13="",G13=""),"",C13*G13)</f>
        <v/>
      </c>
      <c r="L13" s="267"/>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row>
    <row r="14" spans="1:39" ht="3" customHeight="1">
      <c r="A14" s="262"/>
      <c r="B14" s="262"/>
      <c r="C14" s="266"/>
      <c r="D14" s="267"/>
      <c r="E14" s="268"/>
      <c r="F14" s="267"/>
      <c r="G14" s="280"/>
      <c r="H14" s="280"/>
      <c r="I14" s="267"/>
      <c r="J14" s="267"/>
      <c r="K14" s="267"/>
      <c r="L14" s="267"/>
    </row>
    <row r="15" spans="1:39" s="261" customFormat="1" ht="20.25" customHeight="1">
      <c r="A15" s="269"/>
      <c r="B15" s="270" t="s">
        <v>361</v>
      </c>
      <c r="C15" s="1028" t="str">
        <f>IF(SUM('Gebäude-3'!AB52,'Gebäude-3'!AB56)=0,"",SUM('Gebäude-3'!AB52,'Gebäude-3'!AB56))</f>
        <v/>
      </c>
      <c r="D15" s="1029"/>
      <c r="E15" s="1030" t="s">
        <v>41</v>
      </c>
      <c r="F15" s="1067"/>
      <c r="G15" s="1064" t="str">
        <f>IF(OR(K8="",C15=""),"",IF(K8&lt;300,1200,IF(K8&lt;400,1400,IF(K8&lt;500,1600,IF(K8&lt;600,1800,IF(K8&lt;1200,2000,2200))))))</f>
        <v/>
      </c>
      <c r="H15" s="1065"/>
      <c r="I15" s="270" t="str">
        <f>"="</f>
        <v>=</v>
      </c>
      <c r="J15" s="270"/>
      <c r="K15" s="271" t="str">
        <f>IF(OR(C15="",G15=""),"",C15*G15)</f>
        <v/>
      </c>
      <c r="L15" s="267"/>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row>
    <row r="16" spans="1:39" ht="43" customHeight="1">
      <c r="A16" s="262"/>
      <c r="B16" s="262"/>
      <c r="C16" s="1066" t="s">
        <v>378</v>
      </c>
      <c r="D16" s="693"/>
      <c r="E16" s="693"/>
      <c r="F16" s="693"/>
      <c r="G16" s="693"/>
      <c r="H16" s="693"/>
      <c r="I16" s="693"/>
      <c r="K16" s="262"/>
    </row>
    <row r="17" spans="1:39" s="261" customFormat="1" ht="20.25" customHeight="1">
      <c r="A17" s="269"/>
      <c r="B17" s="270" t="s">
        <v>360</v>
      </c>
      <c r="C17" s="1028" t="str">
        <f>IF(SUM('Gebäude-3'!AX36:AX38)=0,"",SUM('Gebäude-3'!AX36:AX38))</f>
        <v/>
      </c>
      <c r="D17" s="1029"/>
      <c r="E17" s="1030" t="s">
        <v>41</v>
      </c>
      <c r="F17" s="1031"/>
      <c r="G17" s="1035">
        <v>150</v>
      </c>
      <c r="H17" s="1036"/>
      <c r="I17" s="270" t="str">
        <f>"="</f>
        <v>=</v>
      </c>
      <c r="J17" s="270"/>
      <c r="K17" s="271" t="str">
        <f>IF(OR(C17="",G17=""),"",C17*G17)</f>
        <v/>
      </c>
      <c r="L17" s="267"/>
      <c r="M17" s="269"/>
      <c r="N17" s="269"/>
      <c r="O17" s="269"/>
      <c r="P17" s="269"/>
      <c r="Q17" s="269"/>
      <c r="R17" s="269"/>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ht="3" customHeight="1">
      <c r="A18" s="262"/>
      <c r="B18" s="262"/>
      <c r="C18" s="266"/>
      <c r="D18" s="267"/>
      <c r="E18" s="268"/>
      <c r="F18" s="267"/>
      <c r="G18" s="1037"/>
      <c r="H18" s="1038"/>
      <c r="I18" s="267"/>
      <c r="J18" s="267"/>
      <c r="K18" s="267"/>
      <c r="L18" s="267"/>
    </row>
    <row r="19" spans="1:39" s="261" customFormat="1" ht="20.25" customHeight="1">
      <c r="A19" s="269"/>
      <c r="B19" s="270" t="s">
        <v>361</v>
      </c>
      <c r="C19" s="1028" t="str">
        <f>IF(SUM('Gebäude-3'!AY36:AY38)=0,"",SUM('Gebäude-3'!AY36:AY38))</f>
        <v/>
      </c>
      <c r="D19" s="1029"/>
      <c r="E19" s="1030" t="s">
        <v>41</v>
      </c>
      <c r="F19" s="1031"/>
      <c r="G19" s="1039"/>
      <c r="H19" s="1040"/>
      <c r="I19" s="270" t="str">
        <f>"="</f>
        <v>=</v>
      </c>
      <c r="J19" s="270"/>
      <c r="K19" s="271" t="str">
        <f>IF(OR(C19="",G17=""),"",C19*G17)</f>
        <v/>
      </c>
      <c r="L19" s="267"/>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69"/>
    </row>
    <row r="20" spans="1:39" ht="56.15" customHeight="1">
      <c r="A20" s="262"/>
      <c r="B20" s="262"/>
      <c r="C20" s="1052" t="s">
        <v>379</v>
      </c>
      <c r="D20" s="693"/>
      <c r="E20" s="693"/>
      <c r="F20" s="693"/>
      <c r="G20" s="693"/>
      <c r="H20" s="693"/>
      <c r="I20" s="693"/>
      <c r="J20" s="262"/>
      <c r="K20" s="273"/>
      <c r="N20" s="269"/>
      <c r="W20" s="269"/>
    </row>
    <row r="21" spans="1:39" s="261" customFormat="1" ht="20.25" customHeight="1">
      <c r="A21" s="269"/>
      <c r="B21" s="270" t="s">
        <v>360</v>
      </c>
      <c r="C21" s="1041" t="str">
        <f>IF(OR('Gebäude-3'!AB42="",'Gebäude-3'!AY58=0),"",ROUND(('Gebäude-3'!AB42*'Gebäude-3'!AY58/100),2))</f>
        <v/>
      </c>
      <c r="D21" s="1042"/>
      <c r="E21" s="1030" t="s">
        <v>41</v>
      </c>
      <c r="F21" s="1031"/>
      <c r="G21" s="1035">
        <v>500</v>
      </c>
      <c r="H21" s="1036"/>
      <c r="I21" s="270" t="str">
        <f>"="</f>
        <v>=</v>
      </c>
      <c r="J21" s="270"/>
      <c r="K21" s="271" t="str">
        <f>IF(OR(C21="",G21=""),"",C21*G21)</f>
        <v/>
      </c>
      <c r="L21" s="267"/>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row>
    <row r="22" spans="1:39" ht="3" customHeight="1">
      <c r="A22" s="262"/>
      <c r="B22" s="262"/>
      <c r="C22" s="266"/>
      <c r="D22" s="267"/>
      <c r="E22" s="268"/>
      <c r="F22" s="267"/>
      <c r="G22" s="1037"/>
      <c r="H22" s="1038"/>
      <c r="I22" s="267"/>
      <c r="J22" s="267"/>
      <c r="K22" s="267"/>
      <c r="L22" s="267"/>
      <c r="N22" s="269"/>
    </row>
    <row r="23" spans="1:39" s="261" customFormat="1" ht="20.25" customHeight="1">
      <c r="A23" s="269"/>
      <c r="B23" s="270" t="s">
        <v>361</v>
      </c>
      <c r="C23" s="1041" t="str">
        <f>IF(OR('Gebäude-3'!AB42="",'Gebäude-3'!AY60=0),"",ROUND(('Gebäude-3'!AB42*'Gebäude-3'!AY60/100),2))</f>
        <v/>
      </c>
      <c r="D23" s="1042"/>
      <c r="E23" s="1030" t="s">
        <v>41</v>
      </c>
      <c r="F23" s="1031"/>
      <c r="G23" s="1039"/>
      <c r="H23" s="1040"/>
      <c r="I23" s="270" t="str">
        <f>"="</f>
        <v>=</v>
      </c>
      <c r="J23" s="270"/>
      <c r="K23" s="271" t="str">
        <f>IF(OR(C23="",G21=""),"",C23*G21)</f>
        <v/>
      </c>
      <c r="L23" s="267"/>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row>
    <row r="24" spans="1:39" ht="3" customHeight="1">
      <c r="A24" s="262"/>
      <c r="B24" s="262"/>
      <c r="C24" s="266"/>
      <c r="D24" s="267"/>
      <c r="E24" s="268"/>
      <c r="F24" s="274"/>
      <c r="G24" s="269"/>
      <c r="H24" s="269"/>
      <c r="I24" s="267"/>
      <c r="J24" s="267"/>
      <c r="K24" s="262"/>
      <c r="L24" s="267"/>
      <c r="N24" s="269"/>
    </row>
    <row r="25" spans="1:39" ht="18.75" customHeight="1">
      <c r="A25" s="262"/>
      <c r="B25" s="262"/>
      <c r="C25" s="308" t="s">
        <v>364</v>
      </c>
      <c r="D25" s="262"/>
      <c r="E25" s="262"/>
      <c r="F25" s="262"/>
      <c r="G25" s="316" t="str">
        <f>IF('Gebäude-3'!O65=0,"",'Gebäude-3'!O65)</f>
        <v/>
      </c>
      <c r="H25" s="262"/>
      <c r="I25" s="262"/>
      <c r="J25" s="262"/>
      <c r="K25" s="314" t="str">
        <f>IF(AND(C26="",'Gebäude-3'!O65=""),"",IF(AND(C26&gt;0,'Gebäude-3'!O65=""),"Bitte Anzahl der Aufzüge auf Seite 3 angeben.",""))</f>
        <v/>
      </c>
      <c r="N25" s="269"/>
      <c r="O25" s="278"/>
      <c r="P25" s="652">
        <f>'Gebäude-3'!O65</f>
        <v>0</v>
      </c>
      <c r="Q25" s="653"/>
    </row>
    <row r="26" spans="1:39" s="261" customFormat="1" ht="20.25" customHeight="1">
      <c r="A26" s="269"/>
      <c r="B26" s="270" t="s">
        <v>360</v>
      </c>
      <c r="C26" s="1043" t="str">
        <f>'Gebäude-3'!AA54</f>
        <v/>
      </c>
      <c r="D26" s="1044"/>
      <c r="E26" s="1030" t="s">
        <v>41</v>
      </c>
      <c r="F26" s="1031"/>
      <c r="G26" s="1055">
        <v>3500</v>
      </c>
      <c r="H26" s="1056"/>
      <c r="I26" s="270" t="str">
        <f>"="</f>
        <v>=</v>
      </c>
      <c r="J26" s="270"/>
      <c r="K26" s="271" t="str">
        <f>IF(C26="","",IF(C26&lt;=C28,T30,T32))</f>
        <v/>
      </c>
      <c r="L26" s="267"/>
      <c r="M26" s="262"/>
      <c r="N26" s="269"/>
      <c r="O26" s="269"/>
      <c r="P26" s="271" t="e">
        <f>C26*G26*P25</f>
        <v>#VALUE!</v>
      </c>
      <c r="Q26" s="269" t="e">
        <f>LARGE(C26:D28,1)</f>
        <v>#NUM!</v>
      </c>
      <c r="R26" s="269" t="e">
        <f>SMALL(C26:D28,1)</f>
        <v>#NUM!</v>
      </c>
      <c r="S26" s="269"/>
      <c r="T26" s="269"/>
      <c r="U26" s="269"/>
      <c r="V26" s="269"/>
      <c r="W26" s="269"/>
      <c r="X26" s="269"/>
      <c r="Y26" s="269"/>
      <c r="Z26" s="269"/>
      <c r="AA26" s="269"/>
      <c r="AB26" s="269"/>
      <c r="AC26" s="269"/>
      <c r="AD26" s="269"/>
      <c r="AE26" s="269"/>
      <c r="AF26" s="269"/>
      <c r="AG26" s="269"/>
      <c r="AH26" s="269"/>
      <c r="AI26" s="269"/>
      <c r="AJ26" s="269"/>
      <c r="AK26" s="269"/>
      <c r="AL26" s="269"/>
      <c r="AM26" s="269"/>
    </row>
    <row r="27" spans="1:39" ht="3" customHeight="1">
      <c r="A27" s="262"/>
      <c r="B27" s="262"/>
      <c r="C27" s="266"/>
      <c r="D27" s="267"/>
      <c r="E27" s="268"/>
      <c r="F27" s="267"/>
      <c r="G27" s="1057"/>
      <c r="H27" s="1058"/>
      <c r="I27" s="267"/>
      <c r="J27" s="267"/>
      <c r="K27" s="267"/>
      <c r="L27" s="267"/>
    </row>
    <row r="28" spans="1:39" s="261" customFormat="1" ht="20.25" customHeight="1">
      <c r="A28" s="269"/>
      <c r="B28" s="270" t="s">
        <v>361</v>
      </c>
      <c r="C28" s="1043" t="str">
        <f>'Gebäude-3'!AA52</f>
        <v/>
      </c>
      <c r="D28" s="1044"/>
      <c r="E28" s="1030" t="s">
        <v>41</v>
      </c>
      <c r="F28" s="1031"/>
      <c r="G28" s="1059"/>
      <c r="H28" s="1060"/>
      <c r="I28" s="270" t="str">
        <f>"="</f>
        <v>=</v>
      </c>
      <c r="J28" s="270"/>
      <c r="K28" s="271" t="str">
        <f>IF(C28="","",IF(C28&gt;C26,T32,T30))</f>
        <v/>
      </c>
      <c r="L28" s="267"/>
      <c r="M28" s="262"/>
      <c r="N28" s="269"/>
      <c r="O28" s="654"/>
      <c r="P28" s="271" t="e">
        <f>C28*G26</f>
        <v>#VALUE!</v>
      </c>
      <c r="Q28" s="262"/>
      <c r="R28" s="269" t="e">
        <f>IF(Q26&gt;13.3*P25,1,2)</f>
        <v>#NUM!</v>
      </c>
      <c r="S28" s="269" t="e">
        <f>IF(R26&gt;13.3*P25,1,2)</f>
        <v>#NUM!</v>
      </c>
      <c r="T28" s="271" t="e">
        <f>IF(S28=2,G26*R26)</f>
        <v>#NUM!</v>
      </c>
      <c r="U28" s="269"/>
      <c r="V28" s="269"/>
      <c r="W28" s="269"/>
      <c r="X28" s="269"/>
      <c r="Y28" s="269"/>
      <c r="Z28" s="269"/>
      <c r="AA28" s="269"/>
      <c r="AB28" s="269"/>
      <c r="AC28" s="269"/>
      <c r="AD28" s="269"/>
      <c r="AE28" s="269"/>
      <c r="AF28" s="269"/>
      <c r="AG28" s="269"/>
      <c r="AH28" s="269"/>
      <c r="AI28" s="269"/>
      <c r="AJ28" s="269"/>
      <c r="AK28" s="269"/>
      <c r="AL28" s="269"/>
      <c r="AM28" s="269"/>
    </row>
    <row r="29" spans="1:39" ht="11.25" customHeight="1">
      <c r="A29" s="262"/>
      <c r="B29" s="262"/>
      <c r="C29" s="266"/>
      <c r="D29" s="262"/>
      <c r="E29" s="262"/>
      <c r="F29" s="262"/>
      <c r="G29" s="262"/>
      <c r="H29" s="262"/>
      <c r="I29" s="262"/>
      <c r="J29" s="262"/>
      <c r="K29" s="262"/>
      <c r="O29" s="654"/>
      <c r="T29" s="271" t="e">
        <f>45000*P25-T28</f>
        <v>#NUM!</v>
      </c>
    </row>
    <row r="30" spans="1:39" ht="20.149999999999999" customHeight="1">
      <c r="A30" s="262"/>
      <c r="B30" s="262"/>
      <c r="C30" s="309" t="s">
        <v>627</v>
      </c>
      <c r="D30" s="310"/>
      <c r="E30" s="310"/>
      <c r="F30" s="310"/>
      <c r="G30" s="478" t="s">
        <v>628</v>
      </c>
      <c r="H30" s="262"/>
      <c r="I30" s="262"/>
      <c r="J30" s="282"/>
      <c r="K30" s="311" t="str">
        <f>IF(SUM(K13,K17,K21,K26)=0,"",SUM(K13,K17,K21,K26))</f>
        <v/>
      </c>
      <c r="L30" s="635" t="str">
        <f>IF(Antrag!AK39="","","!")</f>
        <v/>
      </c>
      <c r="O30" s="654"/>
      <c r="P30" s="271">
        <f>P25*45000</f>
        <v>0</v>
      </c>
      <c r="Q30" s="271">
        <f>SUM(C26:D28)*G26</f>
        <v>0</v>
      </c>
      <c r="R30" s="271">
        <f>IF(Q30&gt;P30,P30,Q30)</f>
        <v>0</v>
      </c>
      <c r="S30" s="271" t="e">
        <f>R26/SUM(C26:D28)*R30</f>
        <v>#NUM!</v>
      </c>
      <c r="T30" s="271" t="e">
        <f>SMALL(S30:S32,1)</f>
        <v>#NUM!</v>
      </c>
    </row>
    <row r="31" spans="1:39" ht="3" customHeight="1">
      <c r="A31" s="262"/>
      <c r="B31" s="262"/>
      <c r="C31" s="272"/>
      <c r="D31" s="262"/>
      <c r="E31" s="262"/>
      <c r="F31" s="262"/>
      <c r="G31" s="262"/>
      <c r="H31" s="262"/>
      <c r="I31" s="262"/>
      <c r="J31" s="262"/>
      <c r="K31" s="307"/>
      <c r="L31" s="269"/>
      <c r="O31" s="654"/>
      <c r="P31" s="307"/>
      <c r="Q31" s="307"/>
      <c r="R31" s="307"/>
      <c r="T31" s="307"/>
    </row>
    <row r="32" spans="1:39" ht="20.149999999999999" customHeight="1">
      <c r="A32" s="262"/>
      <c r="B32" s="262"/>
      <c r="C32" s="309" t="s">
        <v>627</v>
      </c>
      <c r="D32" s="262"/>
      <c r="E32" s="262"/>
      <c r="F32" s="262"/>
      <c r="G32" s="478" t="s">
        <v>629</v>
      </c>
      <c r="H32" s="262"/>
      <c r="I32" s="262"/>
      <c r="J32" s="262"/>
      <c r="K32" s="312" t="str">
        <f>IF(SUM(K15,K19,K23,K28)=0,"",SUM(K15,K19,K23,K28))</f>
        <v/>
      </c>
      <c r="L32" s="635" t="str">
        <f>IF(Antrag!AK48="","","!")</f>
        <v/>
      </c>
      <c r="S32" s="271" t="e">
        <f>Q26/SUM(C26:D28)*R30</f>
        <v>#NUM!</v>
      </c>
      <c r="T32" s="271" t="e">
        <f>LARGE(S30:S32,1)</f>
        <v>#NUM!</v>
      </c>
    </row>
    <row r="33" spans="1:39" ht="4" customHeight="1">
      <c r="A33" s="262"/>
      <c r="B33" s="262"/>
      <c r="C33" s="309"/>
      <c r="D33" s="262"/>
      <c r="E33" s="262"/>
      <c r="F33" s="262"/>
      <c r="G33" s="262"/>
      <c r="H33" s="262"/>
      <c r="I33" s="262"/>
      <c r="J33" s="262"/>
      <c r="K33" s="634"/>
      <c r="S33" s="271"/>
      <c r="T33" s="271"/>
    </row>
    <row r="34" spans="1:39" s="110" customFormat="1" ht="20.149999999999999" customHeight="1">
      <c r="A34" s="479"/>
      <c r="B34" s="479"/>
      <c r="C34" s="480" t="s">
        <v>630</v>
      </c>
      <c r="D34" s="1047" t="str">
        <f>Antrag!H40</f>
        <v/>
      </c>
      <c r="E34" s="1047"/>
      <c r="F34" s="479"/>
      <c r="G34" s="481" t="s">
        <v>631</v>
      </c>
      <c r="H34" s="479"/>
      <c r="I34" s="479"/>
      <c r="J34" s="482"/>
      <c r="K34" s="483" t="str">
        <f>IF(Antrag!AC42="","",IF(K39="",Antrag!AC42,(Antrag!AC42-Förderberechnung!K39)))</f>
        <v/>
      </c>
      <c r="L34" s="484" t="str">
        <f>IF(AND(K30&lt;&gt;"",K34=""),"*1","")</f>
        <v/>
      </c>
      <c r="M34" s="479"/>
      <c r="N34" s="479"/>
      <c r="O34" s="654"/>
      <c r="P34" s="271" t="e">
        <f>P28*45000</f>
        <v>#VALUE!</v>
      </c>
      <c r="Q34" s="271">
        <f>SUM(C29:D31)*G29</f>
        <v>0</v>
      </c>
      <c r="R34" s="271" t="e">
        <f>IF(Q34&gt;P34,P34,Q34)</f>
        <v>#VALUE!</v>
      </c>
      <c r="S34" s="271" t="e">
        <f>R29/SUM(C29:D31)*R34</f>
        <v>#DIV/0!</v>
      </c>
      <c r="T34" s="271" t="e">
        <f>SMALL(S34:S36,1)</f>
        <v>#DIV/0!</v>
      </c>
      <c r="U34" s="479"/>
      <c r="V34" s="479"/>
      <c r="W34" s="479"/>
      <c r="X34" s="479"/>
      <c r="Y34" s="479"/>
      <c r="Z34" s="479"/>
      <c r="AA34" s="479"/>
      <c r="AB34" s="479"/>
      <c r="AC34" s="479"/>
      <c r="AD34" s="479"/>
      <c r="AE34" s="479"/>
      <c r="AF34" s="479"/>
      <c r="AG34" s="479"/>
      <c r="AH34" s="479"/>
      <c r="AI34" s="479"/>
      <c r="AJ34" s="479"/>
      <c r="AK34" s="479"/>
      <c r="AL34" s="479"/>
      <c r="AM34" s="479"/>
    </row>
    <row r="35" spans="1:39" s="110" customFormat="1" ht="3" customHeight="1">
      <c r="A35" s="479"/>
      <c r="B35" s="479"/>
      <c r="C35" s="480"/>
      <c r="D35" s="479"/>
      <c r="E35" s="479"/>
      <c r="F35" s="479"/>
      <c r="G35" s="481"/>
      <c r="H35" s="479"/>
      <c r="I35" s="479"/>
      <c r="J35" s="479"/>
      <c r="K35" s="307"/>
      <c r="L35" s="479"/>
      <c r="M35" s="479"/>
      <c r="N35" s="479"/>
      <c r="O35" s="654"/>
      <c r="P35" s="307"/>
      <c r="Q35" s="307"/>
      <c r="R35" s="307"/>
      <c r="S35" s="479"/>
      <c r="T35" s="307"/>
      <c r="U35" s="479"/>
      <c r="V35" s="479"/>
      <c r="W35" s="479"/>
      <c r="X35" s="479"/>
      <c r="Y35" s="479"/>
      <c r="Z35" s="479"/>
      <c r="AA35" s="479"/>
      <c r="AB35" s="479"/>
      <c r="AC35" s="479"/>
      <c r="AD35" s="479"/>
      <c r="AE35" s="479"/>
      <c r="AF35" s="479"/>
      <c r="AG35" s="479"/>
      <c r="AH35" s="479"/>
      <c r="AI35" s="479"/>
      <c r="AJ35" s="479"/>
      <c r="AK35" s="479"/>
      <c r="AL35" s="479"/>
      <c r="AM35" s="479"/>
    </row>
    <row r="36" spans="1:39" s="110" customFormat="1" ht="20.149999999999999" customHeight="1">
      <c r="A36" s="479"/>
      <c r="B36" s="479"/>
      <c r="C36" s="480" t="s">
        <v>632</v>
      </c>
      <c r="D36" s="1047" t="str">
        <f>Antrag!H49</f>
        <v/>
      </c>
      <c r="E36" s="1047"/>
      <c r="F36" s="479"/>
      <c r="G36" s="481" t="s">
        <v>629</v>
      </c>
      <c r="H36" s="479"/>
      <c r="I36" s="479"/>
      <c r="J36" s="479"/>
      <c r="K36" s="271" t="str">
        <f>IF(Antrag!AC51="","",IF(K41="",Antrag!AC51,(Antrag!AC51-Förderberechnung!K41)))</f>
        <v/>
      </c>
      <c r="L36" s="484" t="str">
        <f>IF(AND(K32&lt;&gt;"",K36=""),"*1","")</f>
        <v/>
      </c>
      <c r="M36" s="479"/>
      <c r="N36" s="479"/>
      <c r="O36" s="479"/>
      <c r="P36" s="479"/>
      <c r="Q36" s="479"/>
      <c r="R36" s="479"/>
      <c r="S36" s="271" t="e">
        <f>Q29/SUM(C29:D31)*R34</f>
        <v>#DIV/0!</v>
      </c>
      <c r="T36" s="271" t="e">
        <f>LARGE(S34:S36,1)</f>
        <v>#DIV/0!</v>
      </c>
      <c r="U36" s="479"/>
      <c r="V36" s="479"/>
      <c r="W36" s="479"/>
      <c r="X36" s="479"/>
      <c r="Y36" s="479"/>
      <c r="Z36" s="479"/>
      <c r="AA36" s="479"/>
      <c r="AB36" s="479"/>
      <c r="AC36" s="479"/>
      <c r="AD36" s="479"/>
      <c r="AE36" s="479"/>
      <c r="AF36" s="479"/>
      <c r="AG36" s="479"/>
      <c r="AH36" s="479"/>
      <c r="AI36" s="479"/>
      <c r="AJ36" s="479"/>
      <c r="AK36" s="479"/>
      <c r="AL36" s="479"/>
      <c r="AM36" s="479"/>
    </row>
    <row r="37" spans="1:39" ht="15" customHeight="1">
      <c r="A37" s="262"/>
      <c r="B37" s="262"/>
      <c r="C37" s="272"/>
      <c r="D37" s="262"/>
      <c r="F37" s="484" t="str">
        <f>IF(AND($L$34="",$L$36=""),"","*1")</f>
        <v/>
      </c>
      <c r="G37" s="1061" t="str">
        <f>IF(F37="","","Bitte den Baustein bzw. die Bindungsdauer auf Reiter 'Antrag' angeben.")</f>
        <v/>
      </c>
      <c r="H37" s="1061"/>
      <c r="I37" s="1061"/>
      <c r="J37" s="1061"/>
      <c r="K37" s="1061"/>
      <c r="L37" s="655"/>
      <c r="M37" s="655"/>
      <c r="N37" s="655"/>
      <c r="O37" s="655"/>
      <c r="P37" s="655"/>
      <c r="Q37" s="655"/>
      <c r="R37" s="655"/>
      <c r="S37" s="655"/>
      <c r="T37" s="655"/>
      <c r="U37" s="655"/>
      <c r="V37" s="655"/>
      <c r="W37" s="655"/>
      <c r="X37" s="655"/>
      <c r="Y37" s="655"/>
      <c r="Z37" s="655"/>
      <c r="AA37" s="655"/>
      <c r="AB37" s="655"/>
      <c r="AC37" s="655"/>
      <c r="AD37" s="655"/>
      <c r="AE37" s="655"/>
      <c r="AF37" s="655"/>
      <c r="AG37" s="655"/>
      <c r="AH37" s="655"/>
      <c r="AI37" s="655"/>
      <c r="AJ37" s="655"/>
      <c r="AK37" s="655"/>
    </row>
    <row r="38" spans="1:39" ht="37.5" customHeight="1">
      <c r="A38" s="262"/>
      <c r="B38" s="262"/>
      <c r="C38" s="1053" t="s">
        <v>465</v>
      </c>
      <c r="D38" s="1054"/>
      <c r="E38" s="1054"/>
      <c r="F38" s="1054"/>
      <c r="G38" s="1054"/>
      <c r="H38" s="1054"/>
      <c r="I38" s="262"/>
      <c r="J38" s="262"/>
      <c r="K38" s="262"/>
    </row>
    <row r="39" spans="1:39" s="261" customFormat="1" ht="20.25" customHeight="1">
      <c r="A39" s="1046">
        <f ca="1">TODAY()</f>
        <v>46316</v>
      </c>
      <c r="B39" s="270" t="s">
        <v>360</v>
      </c>
      <c r="C39" s="1041" t="str">
        <f>IF(AND('Gebäude-3'!AK10=1,SUM('Gebäude-3'!AB54,'Gebäude-3'!AB58)&lt;&gt;0),SUM('Gebäude-3'!AB54,'Gebäude-3'!AB58),"")</f>
        <v/>
      </c>
      <c r="D39" s="1042"/>
      <c r="E39" s="1030" t="s">
        <v>41</v>
      </c>
      <c r="F39" s="1031"/>
      <c r="G39" s="1035">
        <v>150</v>
      </c>
      <c r="H39" s="1036"/>
      <c r="I39" s="270" t="str">
        <f>"="</f>
        <v>=</v>
      </c>
      <c r="J39" s="270"/>
      <c r="K39" s="315" t="str">
        <f>IF(C39="","",C39*G39)</f>
        <v/>
      </c>
      <c r="L39" s="267"/>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row>
    <row r="40" spans="1:39" ht="3" customHeight="1">
      <c r="A40" s="1046"/>
      <c r="B40" s="262"/>
      <c r="C40" s="266"/>
      <c r="D40" s="267"/>
      <c r="E40" s="268"/>
      <c r="F40" s="267"/>
      <c r="G40" s="1037"/>
      <c r="H40" s="1038"/>
      <c r="I40" s="267"/>
      <c r="J40" s="267"/>
      <c r="K40" s="267"/>
      <c r="L40" s="267"/>
    </row>
    <row r="41" spans="1:39" s="261" customFormat="1" ht="20.25" customHeight="1">
      <c r="A41" s="1046"/>
      <c r="B41" s="270" t="s">
        <v>361</v>
      </c>
      <c r="C41" s="1041" t="str">
        <f>IF(AND('Gebäude-3'!AK10=1,SUM('Gebäude-3'!AB52,'Gebäude-3'!AB56)&lt;&gt;0),SUM('Gebäude-3'!AB52,'Gebäude-3'!AB56),"")</f>
        <v/>
      </c>
      <c r="D41" s="1042"/>
      <c r="E41" s="1030" t="s">
        <v>41</v>
      </c>
      <c r="F41" s="1031"/>
      <c r="G41" s="1039"/>
      <c r="H41" s="1040"/>
      <c r="I41" s="270" t="str">
        <f>"="</f>
        <v>=</v>
      </c>
      <c r="J41" s="270"/>
      <c r="K41" s="315" t="str">
        <f>IF(C41="","",C41*G39)</f>
        <v/>
      </c>
      <c r="L41" s="267"/>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row>
    <row r="42" spans="1:39" ht="11.25" customHeight="1">
      <c r="A42" s="1046"/>
      <c r="B42" s="262"/>
      <c r="C42" s="272"/>
      <c r="D42" s="262"/>
      <c r="E42" s="262"/>
      <c r="F42" s="262"/>
      <c r="G42" s="262"/>
      <c r="H42" s="262"/>
      <c r="I42" s="262"/>
      <c r="J42" s="262"/>
      <c r="K42" s="307"/>
      <c r="S42" s="269"/>
      <c r="T42" s="307"/>
    </row>
    <row r="43" spans="1:39" ht="2.25" customHeight="1">
      <c r="A43" s="1046"/>
      <c r="B43" s="262"/>
      <c r="C43" s="263"/>
      <c r="D43" s="262"/>
      <c r="E43" s="262"/>
      <c r="F43" s="262"/>
      <c r="G43" s="262"/>
      <c r="H43" s="262"/>
      <c r="I43" s="275"/>
      <c r="J43" s="275"/>
      <c r="K43" s="320"/>
      <c r="L43" s="272"/>
    </row>
    <row r="44" spans="1:39" ht="27" customHeight="1">
      <c r="A44" s="1046"/>
      <c r="B44" s="262"/>
      <c r="C44" s="1033" t="s">
        <v>657</v>
      </c>
      <c r="D44" s="1034"/>
      <c r="E44" s="1034"/>
      <c r="F44" s="1034"/>
      <c r="G44" s="1034"/>
      <c r="H44" s="1034"/>
      <c r="I44" s="1034"/>
      <c r="J44" s="1034"/>
      <c r="K44" s="1034"/>
    </row>
    <row r="45" spans="1:39" ht="6.75" customHeight="1">
      <c r="A45" s="1046"/>
      <c r="B45" s="262"/>
      <c r="C45" s="262"/>
      <c r="D45" s="262"/>
      <c r="E45" s="262"/>
      <c r="F45" s="262"/>
      <c r="G45" s="262"/>
      <c r="H45" s="262"/>
      <c r="I45" s="262"/>
      <c r="J45" s="262"/>
      <c r="K45" s="262"/>
    </row>
    <row r="46" spans="1:39" ht="19.5" customHeight="1">
      <c r="A46" s="1046"/>
      <c r="B46" s="262"/>
      <c r="C46" s="263" t="s">
        <v>55</v>
      </c>
      <c r="D46" s="262"/>
      <c r="E46" s="262"/>
      <c r="F46" s="262"/>
      <c r="G46" s="262"/>
      <c r="H46" s="262"/>
      <c r="I46" s="262"/>
      <c r="J46" s="262"/>
      <c r="K46" s="262"/>
    </row>
    <row r="47" spans="1:39" ht="60" customHeight="1">
      <c r="A47" s="1046"/>
      <c r="B47" s="262"/>
      <c r="C47" s="1048"/>
      <c r="D47" s="1049"/>
      <c r="E47" s="1049"/>
      <c r="F47" s="1049"/>
      <c r="G47" s="1049"/>
      <c r="H47" s="1049"/>
      <c r="I47" s="1049"/>
      <c r="J47" s="1049"/>
      <c r="K47" s="1049"/>
    </row>
    <row r="48" spans="1:39" ht="4.5" customHeight="1" thickBot="1">
      <c r="A48" s="1046"/>
      <c r="B48" s="262"/>
      <c r="C48" s="507"/>
      <c r="D48" s="507"/>
      <c r="E48" s="507"/>
      <c r="F48" s="507"/>
      <c r="G48" s="507"/>
      <c r="H48" s="507"/>
      <c r="I48" s="507"/>
      <c r="J48" s="507"/>
      <c r="K48" s="507"/>
    </row>
    <row r="49" spans="1:39" s="360" customFormat="1" ht="14.5">
      <c r="A49" s="546"/>
      <c r="B49" s="542"/>
      <c r="C49" s="357" t="s">
        <v>122</v>
      </c>
      <c r="D49" s="1045" t="str">
        <f>IF(Antrag!$D$12="","",Antrag!$D$12)</f>
        <v/>
      </c>
      <c r="E49" s="1045"/>
      <c r="F49" s="1045"/>
      <c r="G49" s="1045"/>
      <c r="H49" s="1045"/>
      <c r="I49" s="1045"/>
      <c r="J49" s="116"/>
      <c r="K49" s="250" t="s">
        <v>664</v>
      </c>
      <c r="L49" s="664"/>
      <c r="M49" s="664"/>
      <c r="N49" s="664"/>
      <c r="O49" s="664"/>
      <c r="P49" s="664"/>
      <c r="Q49" s="664"/>
      <c r="R49" s="546"/>
      <c r="S49" s="546"/>
      <c r="T49" s="546"/>
      <c r="U49" s="546"/>
      <c r="V49" s="546"/>
      <c r="W49" s="546"/>
      <c r="X49" s="546"/>
      <c r="Y49" s="546"/>
      <c r="Z49" s="546"/>
      <c r="AA49" s="546"/>
      <c r="AB49" s="546"/>
      <c r="AC49" s="546"/>
      <c r="AD49" s="546"/>
      <c r="AE49" s="546"/>
      <c r="AF49" s="546"/>
      <c r="AG49" s="546"/>
      <c r="AH49" s="546"/>
      <c r="AI49" s="546"/>
      <c r="AJ49" s="546"/>
      <c r="AK49" s="546"/>
      <c r="AL49" s="546"/>
      <c r="AM49" s="546"/>
    </row>
    <row r="50" spans="1:39">
      <c r="A50" s="262"/>
      <c r="B50" s="262"/>
      <c r="C50" s="262"/>
      <c r="D50" s="262"/>
      <c r="E50" s="262"/>
      <c r="F50" s="262"/>
      <c r="G50" s="262"/>
      <c r="H50" s="262"/>
      <c r="I50" s="262"/>
      <c r="J50" s="262"/>
      <c r="K50" s="262"/>
    </row>
  </sheetData>
  <sheetProtection algorithmName="SHA-512" hashValue="g0pF01ZW2AKksggJuTB6r+4Dwy7M0uzdri63unMIawGLaNxo3TYVQ8NTzohHmqmOIyfUpDrK54F/xGespRYOHQ==" saltValue="g+3sN1LA6vxBPUrkeUza+Q==" spinCount="100000" sheet="1" selectLockedCells="1"/>
  <mergeCells count="39">
    <mergeCell ref="K8:K9"/>
    <mergeCell ref="G21:H23"/>
    <mergeCell ref="C20:I20"/>
    <mergeCell ref="E26:F26"/>
    <mergeCell ref="E39:F39"/>
    <mergeCell ref="C38:H38"/>
    <mergeCell ref="G26:H28"/>
    <mergeCell ref="C21:D21"/>
    <mergeCell ref="G37:K37"/>
    <mergeCell ref="C12:G12"/>
    <mergeCell ref="G13:H13"/>
    <mergeCell ref="E19:F19"/>
    <mergeCell ref="C16:I16"/>
    <mergeCell ref="G15:H15"/>
    <mergeCell ref="E13:F13"/>
    <mergeCell ref="E15:F15"/>
    <mergeCell ref="E41:F41"/>
    <mergeCell ref="C41:D41"/>
    <mergeCell ref="D49:I49"/>
    <mergeCell ref="A39:A48"/>
    <mergeCell ref="D34:E34"/>
    <mergeCell ref="D36:E36"/>
    <mergeCell ref="C47:K47"/>
    <mergeCell ref="C19:D19"/>
    <mergeCell ref="E17:F17"/>
    <mergeCell ref="L8:L9"/>
    <mergeCell ref="C44:K44"/>
    <mergeCell ref="C13:D13"/>
    <mergeCell ref="C15:D15"/>
    <mergeCell ref="C17:D17"/>
    <mergeCell ref="G39:H41"/>
    <mergeCell ref="C39:D39"/>
    <mergeCell ref="C23:D23"/>
    <mergeCell ref="C26:D26"/>
    <mergeCell ref="E28:F28"/>
    <mergeCell ref="C28:D28"/>
    <mergeCell ref="E23:F23"/>
    <mergeCell ref="G17:H19"/>
    <mergeCell ref="E21:F21"/>
  </mergeCells>
  <conditionalFormatting sqref="F37">
    <cfRule type="containsText" dxfId="10" priority="1" operator="containsText" text="*">
      <formula>NOT(ISERROR(SEARCH("*",F37)))</formula>
    </cfRule>
  </conditionalFormatting>
  <conditionalFormatting sqref="L34">
    <cfRule type="containsText" dxfId="9" priority="4" operator="containsText" text="*">
      <formula>NOT(ISERROR(SEARCH("*",L34)))</formula>
    </cfRule>
  </conditionalFormatting>
  <conditionalFormatting sqref="L36">
    <cfRule type="containsText" dxfId="8" priority="2" operator="containsText" text="*">
      <formula>NOT(ISERROR(SEARCH("*",L36)))</formula>
    </cfRule>
  </conditionalFormatting>
  <pageMargins left="0.39370078740157483" right="0.39370078740157483" top="0.39370078740157483" bottom="0.39370078740157483" header="0.51181102362204722"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AK81"/>
  <sheetViews>
    <sheetView showGridLines="0" topLeftCell="A14" workbookViewId="0">
      <selection activeCell="N23" sqref="N23"/>
    </sheetView>
  </sheetViews>
  <sheetFormatPr baseColWidth="10" defaultColWidth="9.7265625" defaultRowHeight="11.5"/>
  <cols>
    <col min="1" max="1" width="1.453125" style="2" customWidth="1"/>
    <col min="2" max="2" width="1.7265625" style="2" customWidth="1"/>
    <col min="3" max="3" width="3.26953125" style="2" customWidth="1"/>
    <col min="4" max="4" width="0.81640625" style="2" customWidth="1"/>
    <col min="5" max="10" width="2.453125" style="2" customWidth="1"/>
    <col min="11" max="11" width="3" style="2" customWidth="1"/>
    <col min="12" max="12" width="2.453125" style="2" customWidth="1"/>
    <col min="13" max="13" width="2.26953125" style="2" customWidth="1"/>
    <col min="14" max="14" width="3" style="2" customWidth="1"/>
    <col min="15" max="15" width="1.1796875" style="2" customWidth="1"/>
    <col min="16" max="16" width="7.7265625" style="2" hidden="1" customWidth="1"/>
    <col min="17" max="17" width="5.7265625" style="2" customWidth="1"/>
    <col min="18" max="18" width="14.81640625" style="2" customWidth="1"/>
    <col min="19" max="19" width="6.54296875" style="2" bestFit="1" customWidth="1"/>
    <col min="20" max="20" width="18.81640625" style="2" customWidth="1"/>
    <col min="21" max="21" width="7.453125" style="2" bestFit="1" customWidth="1"/>
    <col min="22" max="22" width="3.81640625" style="8" hidden="1" customWidth="1"/>
    <col min="23" max="23" width="13.26953125" style="2" customWidth="1"/>
    <col min="24" max="24" width="2.26953125" style="2" customWidth="1"/>
    <col min="25" max="25" width="1.453125" style="85" customWidth="1"/>
    <col min="26" max="26" width="0.7265625" style="85" customWidth="1"/>
    <col min="27" max="27" width="17.7265625" style="85" customWidth="1"/>
    <col min="28" max="28" width="21.1796875" style="85" customWidth="1"/>
    <col min="29" max="29" width="9.7265625" style="85" customWidth="1"/>
    <col min="30" max="37" width="9.7265625" style="85"/>
    <col min="38" max="16384" width="9.7265625" style="2"/>
  </cols>
  <sheetData>
    <row r="1" spans="2:28" ht="4.5" customHeight="1">
      <c r="B1" s="94"/>
      <c r="C1" s="94"/>
      <c r="D1" s="94"/>
      <c r="E1" s="94"/>
      <c r="F1" s="94"/>
      <c r="G1" s="94"/>
      <c r="H1" s="94"/>
      <c r="I1" s="94"/>
      <c r="J1" s="94"/>
      <c r="K1" s="94"/>
      <c r="L1" s="94"/>
      <c r="M1" s="94"/>
      <c r="N1" s="94"/>
      <c r="O1" s="94"/>
      <c r="P1" s="94"/>
      <c r="Q1" s="94"/>
      <c r="R1" s="85"/>
      <c r="S1" s="85"/>
      <c r="T1" s="85"/>
      <c r="U1" s="85"/>
      <c r="V1" s="180"/>
      <c r="W1" s="85"/>
      <c r="X1" s="85"/>
    </row>
    <row r="2" spans="2:28">
      <c r="B2" s="1101" t="s">
        <v>17</v>
      </c>
      <c r="C2" s="1101"/>
      <c r="D2" s="95"/>
      <c r="E2" s="95" t="s">
        <v>345</v>
      </c>
      <c r="F2" s="95"/>
      <c r="G2" s="95"/>
      <c r="H2" s="95"/>
      <c r="I2" s="95"/>
      <c r="J2" s="95"/>
      <c r="K2" s="95"/>
      <c r="L2" s="95"/>
      <c r="M2" s="95"/>
      <c r="N2" s="95"/>
      <c r="O2" s="95"/>
      <c r="P2" s="95"/>
      <c r="Q2" s="95"/>
      <c r="R2" s="86"/>
      <c r="S2" s="94"/>
      <c r="T2" s="1113"/>
      <c r="U2" s="94"/>
      <c r="V2" s="105"/>
      <c r="W2" s="85"/>
      <c r="X2" s="85"/>
    </row>
    <row r="3" spans="2:28" ht="5.15" customHeight="1">
      <c r="B3" s="94"/>
      <c r="C3" s="94"/>
      <c r="D3" s="94"/>
      <c r="E3" s="94"/>
      <c r="F3" s="94"/>
      <c r="G3" s="94"/>
      <c r="H3" s="94"/>
      <c r="I3" s="94"/>
      <c r="J3" s="94"/>
      <c r="K3" s="94"/>
      <c r="L3" s="94"/>
      <c r="M3" s="94"/>
      <c r="N3" s="94"/>
      <c r="O3" s="94"/>
      <c r="P3" s="94"/>
      <c r="Q3" s="94"/>
      <c r="R3" s="85"/>
      <c r="S3" s="94"/>
      <c r="T3" s="1113"/>
      <c r="U3" s="94"/>
      <c r="V3" s="105"/>
      <c r="W3" s="85"/>
      <c r="X3" s="85"/>
    </row>
    <row r="4" spans="2:28" ht="15" customHeight="1">
      <c r="B4" s="1108" t="s">
        <v>147</v>
      </c>
      <c r="C4" s="1109"/>
      <c r="D4" s="94"/>
      <c r="E4" s="94" t="s">
        <v>301</v>
      </c>
      <c r="F4" s="94"/>
      <c r="G4" s="94"/>
      <c r="H4" s="94"/>
      <c r="I4" s="94"/>
      <c r="J4" s="94"/>
      <c r="K4" s="94"/>
      <c r="L4" s="94"/>
      <c r="M4" s="94"/>
      <c r="N4" s="94"/>
      <c r="O4" s="94"/>
      <c r="P4" s="94"/>
      <c r="Q4" s="94"/>
      <c r="R4" s="85"/>
      <c r="S4" s="96"/>
      <c r="T4" s="172"/>
      <c r="U4" s="1110"/>
      <c r="V4" s="1110"/>
      <c r="W4" s="1110"/>
      <c r="X4" s="85" t="s">
        <v>74</v>
      </c>
    </row>
    <row r="5" spans="2:28" ht="15" customHeight="1">
      <c r="B5" s="1108" t="s">
        <v>148</v>
      </c>
      <c r="C5" s="1109"/>
      <c r="D5" s="94"/>
      <c r="E5" s="94" t="s">
        <v>293</v>
      </c>
      <c r="F5" s="94"/>
      <c r="G5" s="94"/>
      <c r="H5" s="94"/>
      <c r="I5" s="94"/>
      <c r="J5" s="94"/>
      <c r="K5" s="94"/>
      <c r="L5" s="94"/>
      <c r="M5" s="94"/>
      <c r="N5" s="94"/>
      <c r="O5" s="94"/>
      <c r="P5" s="94"/>
      <c r="Q5" s="94"/>
      <c r="R5" s="87"/>
      <c r="S5" s="87"/>
      <c r="T5" s="87"/>
      <c r="U5" s="1110"/>
      <c r="V5" s="1110"/>
      <c r="W5" s="1110"/>
      <c r="X5" s="85" t="s">
        <v>74</v>
      </c>
    </row>
    <row r="6" spans="2:28" ht="15" customHeight="1">
      <c r="B6" s="1108" t="s">
        <v>149</v>
      </c>
      <c r="C6" s="1109"/>
      <c r="D6" s="94"/>
      <c r="E6" s="1112" t="s">
        <v>532</v>
      </c>
      <c r="F6" s="1112"/>
      <c r="G6" s="1112"/>
      <c r="H6" s="1112"/>
      <c r="I6" s="1112"/>
      <c r="J6" s="1112"/>
      <c r="K6" s="1112"/>
      <c r="L6" s="1112"/>
      <c r="M6" s="1112"/>
      <c r="N6" s="1112"/>
      <c r="O6" s="1112"/>
      <c r="P6" s="1112"/>
      <c r="Q6" s="1112"/>
      <c r="R6" s="1112"/>
      <c r="S6" s="1112"/>
      <c r="T6" s="1112"/>
      <c r="U6" s="1110"/>
      <c r="V6" s="1110"/>
      <c r="W6" s="1110"/>
      <c r="X6" s="85" t="s">
        <v>74</v>
      </c>
    </row>
    <row r="7" spans="2:28" ht="15" customHeight="1">
      <c r="B7" s="1108" t="s">
        <v>150</v>
      </c>
      <c r="C7" s="1109"/>
      <c r="D7" s="94"/>
      <c r="E7" s="1112" t="s">
        <v>369</v>
      </c>
      <c r="F7" s="1112"/>
      <c r="G7" s="1112"/>
      <c r="H7" s="1112"/>
      <c r="I7" s="1112"/>
      <c r="J7" s="1112"/>
      <c r="K7" s="1112"/>
      <c r="L7" s="1112"/>
      <c r="M7" s="1112"/>
      <c r="N7" s="1112"/>
      <c r="O7" s="1112"/>
      <c r="P7" s="1112"/>
      <c r="Q7" s="1112"/>
      <c r="R7" s="1112"/>
      <c r="S7" s="1112"/>
      <c r="T7" s="1112"/>
      <c r="U7" s="1110"/>
      <c r="V7" s="1110"/>
      <c r="W7" s="1110"/>
      <c r="X7" s="85" t="s">
        <v>74</v>
      </c>
    </row>
    <row r="8" spans="2:28" ht="15" customHeight="1">
      <c r="B8" s="1108" t="s">
        <v>151</v>
      </c>
      <c r="C8" s="1109"/>
      <c r="D8" s="94"/>
      <c r="E8" s="94" t="s">
        <v>405</v>
      </c>
      <c r="F8" s="94"/>
      <c r="G8" s="94"/>
      <c r="H8" s="94"/>
      <c r="I8" s="94"/>
      <c r="J8" s="94"/>
      <c r="K8" s="94"/>
      <c r="L8" s="94"/>
      <c r="M8" s="94"/>
      <c r="N8" s="94"/>
      <c r="O8" s="94"/>
      <c r="P8" s="94"/>
      <c r="Q8" s="94"/>
      <c r="R8" s="87"/>
      <c r="S8" s="87"/>
      <c r="T8" s="87"/>
      <c r="U8" s="1110"/>
      <c r="V8" s="1110"/>
      <c r="W8" s="1110"/>
      <c r="X8" s="85" t="s">
        <v>74</v>
      </c>
    </row>
    <row r="9" spans="2:28" ht="15" customHeight="1">
      <c r="B9" s="1108" t="s">
        <v>152</v>
      </c>
      <c r="C9" s="1109"/>
      <c r="D9" s="94"/>
      <c r="E9" s="1112" t="s">
        <v>408</v>
      </c>
      <c r="F9" s="1112"/>
      <c r="G9" s="1112"/>
      <c r="H9" s="1112"/>
      <c r="I9" s="1112"/>
      <c r="J9" s="1112"/>
      <c r="K9" s="1112"/>
      <c r="L9" s="1112"/>
      <c r="M9" s="1112"/>
      <c r="N9" s="1112"/>
      <c r="O9" s="1112"/>
      <c r="P9" s="1112"/>
      <c r="Q9" s="1112"/>
      <c r="R9" s="1112"/>
      <c r="S9" s="1112"/>
      <c r="T9" s="1112"/>
      <c r="U9" s="1110"/>
      <c r="V9" s="1110"/>
      <c r="W9" s="1110"/>
      <c r="X9" s="85" t="s">
        <v>74</v>
      </c>
    </row>
    <row r="10" spans="2:28" ht="15" customHeight="1">
      <c r="B10" s="1108" t="s">
        <v>153</v>
      </c>
      <c r="C10" s="1109"/>
      <c r="D10" s="94"/>
      <c r="E10" s="1112" t="s">
        <v>406</v>
      </c>
      <c r="F10" s="1112"/>
      <c r="G10" s="1112"/>
      <c r="H10" s="1112"/>
      <c r="I10" s="1112"/>
      <c r="J10" s="1112"/>
      <c r="K10" s="1112"/>
      <c r="L10" s="1112"/>
      <c r="M10" s="1112"/>
      <c r="N10" s="1112"/>
      <c r="O10" s="1112"/>
      <c r="P10" s="1112"/>
      <c r="Q10" s="1112"/>
      <c r="R10" s="1112"/>
      <c r="S10" s="1112"/>
      <c r="T10" s="1112"/>
      <c r="U10" s="1110"/>
      <c r="V10" s="1110"/>
      <c r="W10" s="1110"/>
      <c r="X10" s="85" t="s">
        <v>74</v>
      </c>
      <c r="AB10" s="630"/>
    </row>
    <row r="11" spans="2:28" ht="15" customHeight="1">
      <c r="B11" s="1108" t="s">
        <v>154</v>
      </c>
      <c r="C11" s="1109"/>
      <c r="D11" s="94"/>
      <c r="E11" s="1112" t="s">
        <v>407</v>
      </c>
      <c r="F11" s="1112"/>
      <c r="G11" s="1112"/>
      <c r="H11" s="1112"/>
      <c r="I11" s="1112"/>
      <c r="J11" s="1112"/>
      <c r="K11" s="1112"/>
      <c r="L11" s="1112"/>
      <c r="M11" s="1112"/>
      <c r="N11" s="1112"/>
      <c r="O11" s="1112"/>
      <c r="P11" s="1112"/>
      <c r="Q11" s="1112"/>
      <c r="R11" s="1112"/>
      <c r="S11" s="1112"/>
      <c r="T11" s="1112"/>
      <c r="U11" s="1110"/>
      <c r="V11" s="1110"/>
      <c r="W11" s="1110"/>
      <c r="X11" s="85" t="s">
        <v>74</v>
      </c>
      <c r="AB11" s="630"/>
    </row>
    <row r="12" spans="2:28" ht="15" customHeight="1">
      <c r="B12" s="1108" t="s">
        <v>172</v>
      </c>
      <c r="C12" s="1109"/>
      <c r="D12" s="94"/>
      <c r="E12" s="1112" t="s">
        <v>173</v>
      </c>
      <c r="F12" s="1112"/>
      <c r="G12" s="1112"/>
      <c r="H12" s="1112"/>
      <c r="I12" s="1112"/>
      <c r="J12" s="1112"/>
      <c r="K12" s="1112"/>
      <c r="L12" s="1112"/>
      <c r="M12" s="1112"/>
      <c r="N12" s="1112"/>
      <c r="O12" s="1112"/>
      <c r="P12" s="1112"/>
      <c r="Q12" s="1112"/>
      <c r="R12" s="1112"/>
      <c r="S12" s="1112"/>
      <c r="T12" s="1112"/>
      <c r="U12" s="1110"/>
      <c r="V12" s="1110"/>
      <c r="W12" s="1110"/>
      <c r="X12" s="85" t="s">
        <v>74</v>
      </c>
    </row>
    <row r="13" spans="2:28" ht="15" customHeight="1">
      <c r="B13" s="207" t="s">
        <v>277</v>
      </c>
      <c r="C13" s="173"/>
      <c r="D13" s="94"/>
      <c r="E13" s="94" t="s">
        <v>381</v>
      </c>
      <c r="F13" s="94"/>
      <c r="G13" s="94"/>
      <c r="H13" s="94"/>
      <c r="I13" s="1150"/>
      <c r="J13" s="1150"/>
      <c r="K13" s="1150"/>
      <c r="L13" s="1150"/>
      <c r="M13" s="1150"/>
      <c r="N13" s="1150"/>
      <c r="O13" s="1150"/>
      <c r="P13" s="1150"/>
      <c r="Q13" s="1150"/>
      <c r="R13" s="1150"/>
      <c r="S13" s="1150"/>
      <c r="T13" s="94"/>
      <c r="U13" s="1110"/>
      <c r="V13" s="1110"/>
      <c r="W13" s="1110"/>
      <c r="X13" s="85" t="s">
        <v>74</v>
      </c>
    </row>
    <row r="14" spans="2:28" ht="5.15" customHeight="1">
      <c r="B14" s="1108"/>
      <c r="C14" s="1109"/>
      <c r="D14" s="94"/>
      <c r="E14" s="94"/>
      <c r="F14" s="94"/>
      <c r="G14" s="94"/>
      <c r="H14" s="94"/>
      <c r="I14" s="94"/>
      <c r="J14" s="94"/>
      <c r="K14" s="94"/>
      <c r="L14" s="94"/>
      <c r="M14" s="94"/>
      <c r="N14" s="94"/>
      <c r="O14" s="94"/>
      <c r="P14" s="94"/>
      <c r="Q14" s="94"/>
      <c r="R14" s="85"/>
      <c r="S14" s="85"/>
      <c r="T14" s="85"/>
      <c r="U14" s="94"/>
      <c r="V14" s="105"/>
      <c r="W14" s="88"/>
      <c r="X14" s="88"/>
    </row>
    <row r="15" spans="2:28" ht="15" customHeight="1">
      <c r="B15" s="1128" t="s">
        <v>380</v>
      </c>
      <c r="C15" s="1129"/>
      <c r="D15" s="667"/>
      <c r="E15" s="668" t="s">
        <v>129</v>
      </c>
      <c r="F15" s="667"/>
      <c r="G15" s="667"/>
      <c r="H15" s="667"/>
      <c r="I15" s="667"/>
      <c r="J15" s="667"/>
      <c r="K15" s="667"/>
      <c r="L15" s="667"/>
      <c r="M15" s="667"/>
      <c r="N15" s="94"/>
      <c r="O15" s="94"/>
      <c r="P15" s="94"/>
      <c r="Q15" s="94"/>
      <c r="R15" s="85"/>
      <c r="S15" s="85"/>
      <c r="T15" s="85"/>
      <c r="U15" s="1147" t="str">
        <f>IF(SUM(U4:W13)=0,"",SUM(U4:W13))</f>
        <v/>
      </c>
      <c r="V15" s="1148"/>
      <c r="W15" s="1149"/>
      <c r="X15" s="85" t="s">
        <v>74</v>
      </c>
    </row>
    <row r="16" spans="2:28" ht="15" customHeight="1">
      <c r="B16" s="207"/>
      <c r="C16" s="173"/>
      <c r="D16" s="94"/>
      <c r="E16" s="617" t="b">
        <v>0</v>
      </c>
      <c r="F16" s="1111" t="s">
        <v>679</v>
      </c>
      <c r="G16" s="1111"/>
      <c r="H16" s="1111"/>
      <c r="I16" s="1111"/>
      <c r="J16" s="1111"/>
      <c r="K16" s="1111"/>
      <c r="L16" s="1111"/>
      <c r="M16" s="1111"/>
      <c r="N16" s="1111"/>
      <c r="O16" s="1111"/>
      <c r="P16" s="1111"/>
      <c r="Q16" s="1111"/>
      <c r="R16" s="1111"/>
      <c r="S16" s="1111"/>
      <c r="T16" s="1111"/>
      <c r="U16" s="1111"/>
      <c r="V16" s="1111"/>
      <c r="W16" s="1111"/>
      <c r="X16" s="85"/>
    </row>
    <row r="17" spans="2:37" ht="11.15" customHeight="1">
      <c r="B17" s="207"/>
      <c r="C17" s="173"/>
      <c r="D17" s="94"/>
      <c r="E17" s="95"/>
      <c r="F17" s="94"/>
      <c r="G17" s="94"/>
      <c r="H17" s="94"/>
      <c r="I17" s="94"/>
      <c r="J17" s="94"/>
      <c r="K17" s="94"/>
      <c r="L17" s="94"/>
      <c r="M17" s="94"/>
      <c r="N17" s="94"/>
      <c r="O17" s="94"/>
      <c r="P17" s="94"/>
      <c r="Q17" s="94"/>
      <c r="R17" s="85"/>
      <c r="S17" s="85"/>
      <c r="T17" s="85"/>
      <c r="U17" s="89"/>
      <c r="V17" s="89"/>
      <c r="W17" s="89"/>
      <c r="X17" s="85"/>
    </row>
    <row r="18" spans="2:37" ht="12.5">
      <c r="B18" s="1128" t="s">
        <v>84</v>
      </c>
      <c r="C18" s="1128"/>
      <c r="E18" s="502" t="s">
        <v>339</v>
      </c>
      <c r="F18" s="27"/>
      <c r="G18" s="27"/>
      <c r="H18" s="27"/>
      <c r="I18" s="27"/>
      <c r="J18" s="27"/>
      <c r="K18" s="27"/>
      <c r="L18" s="27"/>
      <c r="M18" s="27"/>
      <c r="N18" s="27"/>
      <c r="O18" s="27"/>
      <c r="P18" s="27"/>
      <c r="Q18" s="63"/>
      <c r="R18" s="500"/>
      <c r="S18" s="500"/>
      <c r="T18" s="63"/>
      <c r="U18" s="500"/>
      <c r="V18" s="501"/>
      <c r="W18" s="500"/>
      <c r="X18" s="500"/>
    </row>
    <row r="19" spans="2:37" ht="13.15" customHeight="1">
      <c r="B19" s="1106" t="s">
        <v>83</v>
      </c>
      <c r="C19" s="1107"/>
      <c r="D19" s="27"/>
      <c r="E19" s="27" t="s">
        <v>27</v>
      </c>
      <c r="F19" s="27"/>
      <c r="G19" s="27"/>
      <c r="H19" s="27"/>
      <c r="I19" s="116"/>
      <c r="J19" s="116"/>
      <c r="K19" s="116"/>
      <c r="L19" s="116"/>
      <c r="M19" s="116"/>
      <c r="N19" s="1151" t="s">
        <v>683</v>
      </c>
      <c r="O19" s="1151"/>
      <c r="P19" s="1151"/>
      <c r="Q19" s="1151"/>
      <c r="R19" s="1151"/>
      <c r="S19" s="1151"/>
      <c r="T19" s="116"/>
      <c r="U19" s="116"/>
      <c r="V19" s="116"/>
      <c r="W19" s="116"/>
      <c r="X19" s="116"/>
    </row>
    <row r="20" spans="2:37">
      <c r="B20" s="21"/>
      <c r="C20" s="57"/>
      <c r="D20" s="487"/>
      <c r="E20" s="488"/>
      <c r="F20" s="488"/>
      <c r="G20" s="488"/>
      <c r="H20" s="488"/>
      <c r="I20" s="488"/>
      <c r="J20" s="488"/>
      <c r="K20" s="488"/>
      <c r="L20" s="488"/>
      <c r="M20" s="488"/>
      <c r="N20" s="488"/>
      <c r="O20" s="489"/>
      <c r="P20" s="488"/>
      <c r="Q20" s="1142" t="s">
        <v>28</v>
      </c>
      <c r="R20" s="1143"/>
      <c r="S20" s="1144" t="s">
        <v>29</v>
      </c>
      <c r="T20" s="1145"/>
      <c r="U20" s="1145"/>
      <c r="V20" s="1145"/>
      <c r="W20" s="1145"/>
      <c r="X20" s="1146"/>
    </row>
    <row r="21" spans="2:37">
      <c r="B21" s="21"/>
      <c r="C21" s="57"/>
      <c r="D21" s="490"/>
      <c r="E21" s="62" t="s">
        <v>681</v>
      </c>
      <c r="F21" s="62"/>
      <c r="G21" s="62"/>
      <c r="H21" s="62"/>
      <c r="I21" s="62"/>
      <c r="J21" s="62"/>
      <c r="K21" s="62"/>
      <c r="L21" s="62"/>
      <c r="M21" s="62"/>
      <c r="N21" s="62"/>
      <c r="O21" s="491"/>
      <c r="P21" s="491"/>
      <c r="Q21" s="492" t="s">
        <v>30</v>
      </c>
      <c r="R21" s="503" t="s">
        <v>155</v>
      </c>
      <c r="S21" s="927" t="s">
        <v>338</v>
      </c>
      <c r="T21" s="1105"/>
      <c r="U21" s="1102" t="s">
        <v>31</v>
      </c>
      <c r="V21" s="1103"/>
      <c r="W21" s="1103"/>
      <c r="X21" s="1104"/>
    </row>
    <row r="22" spans="2:37">
      <c r="B22" s="21"/>
      <c r="C22" s="57"/>
      <c r="D22" s="493"/>
      <c r="E22" s="494"/>
      <c r="F22" s="494"/>
      <c r="G22" s="494"/>
      <c r="H22" s="494"/>
      <c r="I22" s="494"/>
      <c r="J22" s="494"/>
      <c r="K22" s="494"/>
      <c r="L22" s="494"/>
      <c r="M22" s="494"/>
      <c r="N22" s="495" t="s">
        <v>682</v>
      </c>
      <c r="O22" s="496"/>
      <c r="P22" s="496"/>
      <c r="Q22" s="497" t="s">
        <v>32</v>
      </c>
      <c r="R22" s="498"/>
      <c r="S22" s="497" t="s">
        <v>32</v>
      </c>
      <c r="T22" s="499"/>
      <c r="U22" s="497" t="s">
        <v>33</v>
      </c>
      <c r="V22" s="338"/>
      <c r="W22" s="1102"/>
      <c r="X22" s="1104"/>
    </row>
    <row r="23" spans="2:37" ht="11.5" customHeight="1">
      <c r="B23" s="21" t="s">
        <v>85</v>
      </c>
      <c r="C23" s="52"/>
      <c r="D23" s="20"/>
      <c r="E23" s="494" t="s">
        <v>302</v>
      </c>
      <c r="F23" s="508"/>
      <c r="G23" s="508"/>
      <c r="H23" s="508"/>
      <c r="I23" s="508"/>
      <c r="J23" s="508"/>
      <c r="K23" s="508"/>
      <c r="L23" s="508"/>
      <c r="M23" s="21"/>
      <c r="N23" s="337"/>
      <c r="O23" s="22"/>
      <c r="P23" s="51"/>
      <c r="Q23" s="1071"/>
      <c r="R23" s="1074"/>
      <c r="S23" s="1077"/>
      <c r="T23" s="1080" t="str">
        <f>IF(R23="","",R23*S23/100)</f>
        <v/>
      </c>
      <c r="U23" s="1077"/>
      <c r="V23" s="101"/>
      <c r="W23" s="1083" t="str">
        <f>IF(R23="","",R23*U23/100)</f>
        <v/>
      </c>
      <c r="X23" s="1084"/>
    </row>
    <row r="24" spans="2:37" ht="4.9000000000000004" customHeight="1">
      <c r="B24" s="21"/>
      <c r="C24" s="52"/>
      <c r="D24" s="20"/>
      <c r="E24" s="21"/>
      <c r="F24" s="21"/>
      <c r="G24" s="21"/>
      <c r="H24" s="21"/>
      <c r="I24" s="21"/>
      <c r="J24" s="21"/>
      <c r="K24" s="21"/>
      <c r="L24" s="21"/>
      <c r="M24" s="21"/>
      <c r="N24" s="21"/>
      <c r="O24" s="22"/>
      <c r="P24" s="22"/>
      <c r="Q24" s="1072"/>
      <c r="R24" s="1075"/>
      <c r="S24" s="1078"/>
      <c r="T24" s="1081"/>
      <c r="U24" s="1078"/>
      <c r="V24" s="102"/>
      <c r="W24" s="1085"/>
      <c r="X24" s="1086"/>
    </row>
    <row r="25" spans="2:37" ht="10.15" customHeight="1">
      <c r="B25" s="21"/>
      <c r="C25" s="52"/>
      <c r="D25" s="20"/>
      <c r="E25" s="1117"/>
      <c r="F25" s="1118"/>
      <c r="G25" s="1118"/>
      <c r="H25" s="1118"/>
      <c r="I25" s="1118"/>
      <c r="J25" s="1118"/>
      <c r="K25" s="1118"/>
      <c r="L25" s="1118"/>
      <c r="M25" s="1118"/>
      <c r="N25" s="1118"/>
      <c r="O25" s="22"/>
      <c r="P25" s="22">
        <f>IF(R23&lt;&gt;0,1,0)</f>
        <v>0</v>
      </c>
      <c r="Q25" s="1072"/>
      <c r="R25" s="1075"/>
      <c r="S25" s="1078"/>
      <c r="T25" s="1081"/>
      <c r="U25" s="1078"/>
      <c r="V25" s="102"/>
      <c r="W25" s="1085"/>
      <c r="X25" s="1086"/>
      <c r="Y25" s="87"/>
    </row>
    <row r="26" spans="2:37" ht="11.5" customHeight="1">
      <c r="B26" s="21" t="s">
        <v>86</v>
      </c>
      <c r="C26" s="52"/>
      <c r="D26" s="56"/>
      <c r="E26" s="73" t="s">
        <v>302</v>
      </c>
      <c r="F26" s="29"/>
      <c r="G26" s="29"/>
      <c r="H26" s="29"/>
      <c r="I26" s="29"/>
      <c r="J26" s="29"/>
      <c r="K26" s="29"/>
      <c r="L26" s="29"/>
      <c r="M26" s="25"/>
      <c r="N26" s="58"/>
      <c r="O26" s="51"/>
      <c r="P26" s="51"/>
      <c r="Q26" s="1071"/>
      <c r="R26" s="1074"/>
      <c r="S26" s="1077"/>
      <c r="T26" s="1114" t="str">
        <f>IF(R26="","",R26*S26/100)</f>
        <v/>
      </c>
      <c r="U26" s="1077"/>
      <c r="V26" s="101"/>
      <c r="W26" s="1083" t="str">
        <f>IF(R26="","",R26*U26/100)</f>
        <v/>
      </c>
      <c r="X26" s="1084"/>
    </row>
    <row r="27" spans="2:37" ht="4.9000000000000004" customHeight="1">
      <c r="B27" s="21"/>
      <c r="C27" s="52"/>
      <c r="D27" s="20"/>
      <c r="E27" s="25"/>
      <c r="F27" s="21"/>
      <c r="G27" s="21"/>
      <c r="H27" s="21"/>
      <c r="I27" s="21"/>
      <c r="J27" s="21"/>
      <c r="K27" s="21"/>
      <c r="L27" s="21"/>
      <c r="M27" s="21"/>
      <c r="N27" s="21"/>
      <c r="O27" s="22"/>
      <c r="P27" s="22"/>
      <c r="Q27" s="1072"/>
      <c r="R27" s="1075"/>
      <c r="S27" s="1078"/>
      <c r="T27" s="1115"/>
      <c r="U27" s="1078"/>
      <c r="V27" s="102"/>
      <c r="W27" s="1085"/>
      <c r="X27" s="1086"/>
    </row>
    <row r="28" spans="2:37" ht="10.15" customHeight="1">
      <c r="B28" s="21"/>
      <c r="C28" s="52"/>
      <c r="D28" s="20"/>
      <c r="E28" s="1117"/>
      <c r="F28" s="1118"/>
      <c r="G28" s="1118"/>
      <c r="H28" s="1118"/>
      <c r="I28" s="1118"/>
      <c r="J28" s="1118"/>
      <c r="K28" s="1118"/>
      <c r="L28" s="1118"/>
      <c r="M28" s="1118"/>
      <c r="N28" s="1118"/>
      <c r="O28" s="22"/>
      <c r="P28" s="22">
        <f>IF(R26&gt;0,1,0)</f>
        <v>0</v>
      </c>
      <c r="Q28" s="1072"/>
      <c r="R28" s="1075"/>
      <c r="S28" s="1078"/>
      <c r="T28" s="1115"/>
      <c r="U28" s="1078"/>
      <c r="V28" s="102"/>
      <c r="W28" s="1085"/>
      <c r="X28" s="1086"/>
    </row>
    <row r="29" spans="2:37" ht="11.5" customHeight="1">
      <c r="B29" s="21" t="s">
        <v>130</v>
      </c>
      <c r="C29" s="52"/>
      <c r="D29" s="56"/>
      <c r="E29" s="73" t="s">
        <v>302</v>
      </c>
      <c r="F29" s="29"/>
      <c r="G29" s="29"/>
      <c r="H29" s="29"/>
      <c r="I29" s="29"/>
      <c r="J29" s="29"/>
      <c r="K29" s="29"/>
      <c r="L29" s="29"/>
      <c r="M29" s="25"/>
      <c r="N29" s="58"/>
      <c r="O29" s="51"/>
      <c r="P29" s="51"/>
      <c r="Q29" s="1071"/>
      <c r="R29" s="1074"/>
      <c r="S29" s="1077"/>
      <c r="T29" s="1114" t="str">
        <f>IF(R29="","",R29*S29/100)</f>
        <v/>
      </c>
      <c r="U29" s="1077"/>
      <c r="V29" s="101"/>
      <c r="W29" s="1083" t="str">
        <f>IF(R29="","",R29*U29/100)</f>
        <v/>
      </c>
      <c r="X29" s="1084"/>
    </row>
    <row r="30" spans="2:37" ht="4.9000000000000004" customHeight="1">
      <c r="B30" s="21"/>
      <c r="C30" s="52"/>
      <c r="D30" s="20"/>
      <c r="E30" s="21"/>
      <c r="F30" s="21"/>
      <c r="G30" s="21"/>
      <c r="H30" s="21"/>
      <c r="I30" s="21"/>
      <c r="J30" s="21"/>
      <c r="K30" s="21"/>
      <c r="L30" s="21"/>
      <c r="M30" s="21"/>
      <c r="N30" s="21"/>
      <c r="O30" s="22"/>
      <c r="P30" s="22"/>
      <c r="Q30" s="1072"/>
      <c r="R30" s="1075"/>
      <c r="S30" s="1078"/>
      <c r="T30" s="1115"/>
      <c r="U30" s="1078"/>
      <c r="V30" s="102"/>
      <c r="W30" s="1085"/>
      <c r="X30" s="1086"/>
    </row>
    <row r="31" spans="2:37" ht="10.15" customHeight="1">
      <c r="B31" s="21"/>
      <c r="C31" s="52"/>
      <c r="D31" s="53"/>
      <c r="E31" s="1117"/>
      <c r="F31" s="1118"/>
      <c r="G31" s="1118"/>
      <c r="H31" s="1118"/>
      <c r="I31" s="1118"/>
      <c r="J31" s="1118"/>
      <c r="K31" s="1118"/>
      <c r="L31" s="1118"/>
      <c r="M31" s="1118"/>
      <c r="N31" s="1118"/>
      <c r="O31" s="55"/>
      <c r="P31" s="22">
        <f>IF(R29&gt;0,1,0)</f>
        <v>0</v>
      </c>
      <c r="Q31" s="1073"/>
      <c r="R31" s="1076"/>
      <c r="S31" s="1079"/>
      <c r="T31" s="1116"/>
      <c r="U31" s="1079"/>
      <c r="V31" s="103"/>
      <c r="W31" s="1087"/>
      <c r="X31" s="1088"/>
    </row>
    <row r="32" spans="2:37" s="514" customFormat="1" ht="13.15" customHeight="1">
      <c r="B32" s="509" t="s">
        <v>87</v>
      </c>
      <c r="C32" s="509"/>
      <c r="D32" s="510"/>
      <c r="E32" s="510" t="s">
        <v>647</v>
      </c>
      <c r="F32" s="510"/>
      <c r="G32" s="510"/>
      <c r="H32" s="510"/>
      <c r="I32" s="510"/>
      <c r="J32" s="510"/>
      <c r="K32" s="510"/>
      <c r="L32" s="510"/>
      <c r="M32" s="510"/>
      <c r="N32" s="510"/>
      <c r="O32" s="510"/>
      <c r="P32" s="510"/>
      <c r="Q32" s="510"/>
      <c r="R32" s="511"/>
      <c r="S32" s="512"/>
      <c r="T32" s="511"/>
      <c r="U32" s="512"/>
      <c r="V32" s="513"/>
      <c r="W32" s="1070"/>
      <c r="X32" s="1070"/>
      <c r="Y32" s="631"/>
      <c r="Z32" s="631"/>
      <c r="AA32" s="631"/>
      <c r="AB32" s="631"/>
      <c r="AC32" s="631"/>
      <c r="AD32" s="631"/>
      <c r="AE32" s="631"/>
      <c r="AF32" s="631"/>
      <c r="AG32" s="631"/>
      <c r="AH32" s="631"/>
      <c r="AI32" s="631"/>
      <c r="AJ32" s="631"/>
      <c r="AK32" s="631"/>
    </row>
    <row r="33" spans="2:37" ht="11.5" customHeight="1">
      <c r="B33" s="57" t="s">
        <v>383</v>
      </c>
      <c r="C33" s="52"/>
      <c r="D33" s="20"/>
      <c r="E33" s="73" t="s">
        <v>648</v>
      </c>
      <c r="F33" s="54"/>
      <c r="G33" s="54"/>
      <c r="H33" s="54"/>
      <c r="I33" s="54"/>
      <c r="J33" s="54"/>
      <c r="K33" s="54"/>
      <c r="L33" s="54"/>
      <c r="M33" s="21"/>
      <c r="N33" s="58"/>
      <c r="O33" s="22"/>
      <c r="P33" s="22"/>
      <c r="Q33" s="1071"/>
      <c r="R33" s="1092">
        <f>SUM(Antrag!AC38,Antrag!AC44)</f>
        <v>0</v>
      </c>
      <c r="S33" s="1077">
        <v>0.6</v>
      </c>
      <c r="T33" s="1080">
        <f>IF(R33="","",R33*S33/100)</f>
        <v>0</v>
      </c>
      <c r="U33" s="1077">
        <v>2</v>
      </c>
      <c r="V33" s="102"/>
      <c r="W33" s="1083">
        <f>IF(R33="","",R33*U33/100)</f>
        <v>0</v>
      </c>
      <c r="X33" s="1084"/>
      <c r="AA33" s="1091"/>
      <c r="AB33" s="1091"/>
    </row>
    <row r="34" spans="2:37" ht="4.9000000000000004" customHeight="1">
      <c r="B34" s="21"/>
      <c r="C34" s="52"/>
      <c r="D34" s="20"/>
      <c r="E34" s="21"/>
      <c r="F34" s="21"/>
      <c r="G34" s="21"/>
      <c r="H34" s="21"/>
      <c r="I34" s="21"/>
      <c r="J34" s="21"/>
      <c r="K34" s="21"/>
      <c r="L34" s="21"/>
      <c r="M34" s="21"/>
      <c r="N34" s="21"/>
      <c r="O34" s="22"/>
      <c r="P34" s="22"/>
      <c r="Q34" s="1072"/>
      <c r="R34" s="1093"/>
      <c r="S34" s="1078"/>
      <c r="T34" s="1081"/>
      <c r="U34" s="1078"/>
      <c r="V34" s="102"/>
      <c r="W34" s="1085"/>
      <c r="X34" s="1086"/>
      <c r="AA34" s="1091"/>
      <c r="AB34" s="1091"/>
    </row>
    <row r="35" spans="2:37" ht="11.5" customHeight="1">
      <c r="C35" s="52"/>
      <c r="D35" s="53"/>
      <c r="E35" s="1095" t="s">
        <v>526</v>
      </c>
      <c r="F35" s="1095"/>
      <c r="G35" s="1095"/>
      <c r="H35" s="1095"/>
      <c r="I35" s="1095"/>
      <c r="J35" s="1095"/>
      <c r="K35" s="1095"/>
      <c r="L35" s="1095"/>
      <c r="M35" s="1095"/>
      <c r="N35" s="1095"/>
      <c r="O35" s="55"/>
      <c r="P35" s="55"/>
      <c r="Q35" s="1073"/>
      <c r="R35" s="1094"/>
      <c r="S35" s="1079"/>
      <c r="T35" s="1082"/>
      <c r="U35" s="1079"/>
      <c r="V35" s="103"/>
      <c r="W35" s="1087"/>
      <c r="X35" s="1088"/>
      <c r="Y35" s="632" t="str">
        <f>IF(Antrag!AK39="","","!")</f>
        <v/>
      </c>
      <c r="AA35" s="1091"/>
      <c r="AB35" s="1091"/>
    </row>
    <row r="36" spans="2:37" ht="11.5" customHeight="1">
      <c r="B36" s="57" t="s">
        <v>384</v>
      </c>
      <c r="C36" s="52"/>
      <c r="D36" s="20"/>
      <c r="E36" s="73" t="s">
        <v>648</v>
      </c>
      <c r="F36" s="54"/>
      <c r="G36" s="54"/>
      <c r="H36" s="54"/>
      <c r="I36" s="54"/>
      <c r="J36" s="54"/>
      <c r="K36" s="54"/>
      <c r="L36" s="54"/>
      <c r="M36" s="21"/>
      <c r="N36" s="58"/>
      <c r="O36" s="22"/>
      <c r="P36" s="22"/>
      <c r="Q36" s="1071"/>
      <c r="R36" s="1092">
        <f>SUM(Antrag!AC47,Antrag!AC53)</f>
        <v>0</v>
      </c>
      <c r="S36" s="1077">
        <v>0.6</v>
      </c>
      <c r="T36" s="1080">
        <f>IF(R36="","",R36*S36/100)</f>
        <v>0</v>
      </c>
      <c r="U36" s="1077">
        <v>2</v>
      </c>
      <c r="V36" s="102"/>
      <c r="W36" s="1083">
        <f>IF(R36="","",R36*U36/100)</f>
        <v>0</v>
      </c>
      <c r="X36" s="1084"/>
      <c r="AA36" s="1091"/>
      <c r="AB36" s="1091"/>
    </row>
    <row r="37" spans="2:37" ht="4.9000000000000004" customHeight="1">
      <c r="B37" s="21"/>
      <c r="C37" s="52"/>
      <c r="D37" s="20"/>
      <c r="E37" s="21"/>
      <c r="F37" s="21"/>
      <c r="G37" s="21"/>
      <c r="H37" s="21"/>
      <c r="I37" s="21"/>
      <c r="J37" s="21"/>
      <c r="K37" s="21"/>
      <c r="L37" s="21"/>
      <c r="M37" s="21"/>
      <c r="N37" s="21"/>
      <c r="O37" s="22"/>
      <c r="P37" s="22"/>
      <c r="Q37" s="1072"/>
      <c r="R37" s="1093"/>
      <c r="S37" s="1078"/>
      <c r="T37" s="1081"/>
      <c r="U37" s="1078"/>
      <c r="V37" s="102"/>
      <c r="W37" s="1085"/>
      <c r="X37" s="1086"/>
      <c r="AA37" s="1091"/>
      <c r="AB37" s="1091"/>
    </row>
    <row r="38" spans="2:37" ht="11.5" customHeight="1">
      <c r="C38" s="52"/>
      <c r="D38" s="53"/>
      <c r="E38" s="1089" t="s">
        <v>525</v>
      </c>
      <c r="F38" s="1096"/>
      <c r="G38" s="1096"/>
      <c r="H38" s="1096"/>
      <c r="I38" s="1096"/>
      <c r="J38" s="1096"/>
      <c r="K38" s="1096"/>
      <c r="L38" s="1096"/>
      <c r="M38" s="1097"/>
      <c r="N38" s="1097"/>
      <c r="O38" s="55"/>
      <c r="P38" s="55"/>
      <c r="Q38" s="1073"/>
      <c r="R38" s="1094"/>
      <c r="S38" s="1079"/>
      <c r="T38" s="1082"/>
      <c r="U38" s="1079"/>
      <c r="V38" s="103"/>
      <c r="W38" s="1087"/>
      <c r="X38" s="1088"/>
      <c r="Y38" s="632" t="str">
        <f>IF(Antrag!AK48="","","!")</f>
        <v/>
      </c>
      <c r="AA38" s="1091"/>
      <c r="AB38" s="1091"/>
    </row>
    <row r="39" spans="2:37" ht="11.5" customHeight="1">
      <c r="B39" s="21" t="s">
        <v>385</v>
      </c>
      <c r="C39" s="52"/>
      <c r="D39" s="56"/>
      <c r="E39" s="73" t="s">
        <v>523</v>
      </c>
      <c r="F39" s="29"/>
      <c r="G39" s="29"/>
      <c r="H39" s="29"/>
      <c r="I39" s="29"/>
      <c r="J39" s="29"/>
      <c r="K39" s="29"/>
      <c r="L39" s="29"/>
      <c r="M39" s="25"/>
      <c r="N39" s="58"/>
      <c r="O39" s="51"/>
      <c r="P39" s="51"/>
      <c r="Q39" s="1071"/>
      <c r="R39" s="1098" t="str">
        <f>Antrag!AC42</f>
        <v/>
      </c>
      <c r="S39" s="1077"/>
      <c r="T39" s="1080" t="str">
        <f>IF(R39="","",R39*S39/100)</f>
        <v/>
      </c>
      <c r="U39" s="1077"/>
      <c r="V39" s="101"/>
      <c r="W39" s="1083" t="str">
        <f>IF(R39="","",R39*U39/100)</f>
        <v/>
      </c>
      <c r="X39" s="1084"/>
      <c r="AA39" s="1091"/>
      <c r="AB39" s="1091"/>
    </row>
    <row r="40" spans="2:37" ht="4.9000000000000004" customHeight="1">
      <c r="B40" s="21"/>
      <c r="C40" s="52"/>
      <c r="D40" s="20"/>
      <c r="E40" s="21"/>
      <c r="F40" s="21"/>
      <c r="G40" s="21"/>
      <c r="H40" s="21"/>
      <c r="I40" s="21"/>
      <c r="J40" s="21"/>
      <c r="K40" s="21"/>
      <c r="L40" s="21"/>
      <c r="M40" s="21"/>
      <c r="N40" s="21"/>
      <c r="O40" s="22"/>
      <c r="P40" s="22"/>
      <c r="Q40" s="1072"/>
      <c r="R40" s="1099"/>
      <c r="S40" s="1078"/>
      <c r="T40" s="1081"/>
      <c r="U40" s="1078"/>
      <c r="V40" s="102"/>
      <c r="W40" s="1085"/>
      <c r="X40" s="1086"/>
      <c r="AA40" s="1091"/>
      <c r="AB40" s="1091"/>
    </row>
    <row r="41" spans="2:37" ht="11.5" customHeight="1">
      <c r="C41" s="52"/>
      <c r="D41" s="53"/>
      <c r="E41" s="1089" t="s">
        <v>524</v>
      </c>
      <c r="F41" s="1096"/>
      <c r="G41" s="1096"/>
      <c r="H41" s="1096"/>
      <c r="I41" s="1096"/>
      <c r="J41" s="1096"/>
      <c r="K41" s="1096"/>
      <c r="L41" s="1096"/>
      <c r="M41" s="1097"/>
      <c r="N41" s="1097"/>
      <c r="O41" s="55"/>
      <c r="P41" s="55"/>
      <c r="Q41" s="1073"/>
      <c r="R41" s="1100"/>
      <c r="S41" s="1079"/>
      <c r="T41" s="1082"/>
      <c r="U41" s="1079"/>
      <c r="V41" s="103"/>
      <c r="W41" s="1087"/>
      <c r="X41" s="1088"/>
      <c r="Y41" s="632" t="str">
        <f>IF(Y35="","","!")</f>
        <v/>
      </c>
      <c r="AA41" s="1091"/>
      <c r="AB41" s="1091"/>
    </row>
    <row r="42" spans="2:37" ht="11.5" customHeight="1">
      <c r="B42" s="408" t="s">
        <v>610</v>
      </c>
      <c r="C42" s="52"/>
      <c r="D42" s="56"/>
      <c r="E42" s="73" t="s">
        <v>523</v>
      </c>
      <c r="F42" s="29"/>
      <c r="G42" s="29"/>
      <c r="H42" s="29"/>
      <c r="I42" s="29"/>
      <c r="J42" s="29"/>
      <c r="K42" s="29"/>
      <c r="L42" s="29"/>
      <c r="M42" s="25"/>
      <c r="N42" s="58"/>
      <c r="O42" s="51"/>
      <c r="P42" s="51"/>
      <c r="Q42" s="1071"/>
      <c r="R42" s="1098" t="str">
        <f>Antrag!AC51</f>
        <v/>
      </c>
      <c r="S42" s="1077"/>
      <c r="T42" s="1080" t="str">
        <f>IF(R42="","",R42*S42/100)</f>
        <v/>
      </c>
      <c r="U42" s="1077"/>
      <c r="V42" s="101"/>
      <c r="W42" s="1083" t="str">
        <f>IF(R42="","",R42*U42/100)</f>
        <v/>
      </c>
      <c r="X42" s="1084"/>
      <c r="AA42" s="1091"/>
      <c r="AB42" s="1091"/>
    </row>
    <row r="43" spans="2:37" ht="4.9000000000000004" customHeight="1">
      <c r="B43" s="21"/>
      <c r="C43" s="52"/>
      <c r="D43" s="20"/>
      <c r="E43" s="21"/>
      <c r="F43" s="21"/>
      <c r="G43" s="21"/>
      <c r="H43" s="21"/>
      <c r="I43" s="21"/>
      <c r="J43" s="21"/>
      <c r="K43" s="21"/>
      <c r="L43" s="21"/>
      <c r="M43" s="21"/>
      <c r="N43" s="21"/>
      <c r="O43" s="22"/>
      <c r="P43" s="22"/>
      <c r="Q43" s="1072"/>
      <c r="R43" s="1099"/>
      <c r="S43" s="1078"/>
      <c r="T43" s="1081"/>
      <c r="U43" s="1078"/>
      <c r="V43" s="102"/>
      <c r="W43" s="1085"/>
      <c r="X43" s="1086"/>
      <c r="AA43" s="1091"/>
      <c r="AB43" s="1091"/>
    </row>
    <row r="44" spans="2:37" ht="11.5" customHeight="1">
      <c r="C44" s="52"/>
      <c r="D44" s="53"/>
      <c r="E44" s="1089" t="s">
        <v>193</v>
      </c>
      <c r="F44" s="1096"/>
      <c r="G44" s="1096"/>
      <c r="H44" s="1096"/>
      <c r="I44" s="1096"/>
      <c r="J44" s="1096"/>
      <c r="K44" s="1096"/>
      <c r="L44" s="1096"/>
      <c r="M44" s="1097"/>
      <c r="N44" s="1097"/>
      <c r="O44" s="55"/>
      <c r="P44" s="55"/>
      <c r="Q44" s="1073"/>
      <c r="R44" s="1100"/>
      <c r="S44" s="1079"/>
      <c r="T44" s="1082"/>
      <c r="U44" s="1079"/>
      <c r="V44" s="103"/>
      <c r="W44" s="1087"/>
      <c r="X44" s="1088"/>
      <c r="Y44" s="632" t="str">
        <f>IF(Y38="","","!")</f>
        <v/>
      </c>
      <c r="AA44" s="1091"/>
      <c r="AB44" s="1091"/>
    </row>
    <row r="45" spans="2:37" s="514" customFormat="1" ht="13.15" customHeight="1">
      <c r="B45" s="1069" t="s">
        <v>88</v>
      </c>
      <c r="C45" s="1069"/>
      <c r="D45" s="510"/>
      <c r="E45" s="510" t="s">
        <v>658</v>
      </c>
      <c r="F45" s="510"/>
      <c r="G45" s="510"/>
      <c r="H45" s="510"/>
      <c r="I45" s="510"/>
      <c r="J45" s="510"/>
      <c r="K45" s="510"/>
      <c r="L45" s="510"/>
      <c r="M45" s="510"/>
      <c r="N45" s="510"/>
      <c r="O45" s="510"/>
      <c r="P45" s="510"/>
      <c r="Q45" s="510"/>
      <c r="R45" s="511"/>
      <c r="S45" s="512"/>
      <c r="T45" s="511"/>
      <c r="U45" s="512"/>
      <c r="V45" s="513"/>
      <c r="W45" s="1070"/>
      <c r="X45" s="1070"/>
      <c r="Y45" s="631"/>
      <c r="Z45" s="631"/>
      <c r="AA45" s="631"/>
      <c r="AB45" s="631"/>
      <c r="AC45" s="631"/>
      <c r="AD45" s="631"/>
      <c r="AE45" s="631"/>
      <c r="AF45" s="631"/>
      <c r="AG45" s="631"/>
      <c r="AH45" s="631"/>
      <c r="AI45" s="631"/>
      <c r="AJ45" s="631"/>
      <c r="AK45" s="631"/>
    </row>
    <row r="46" spans="2:37" ht="11.5" customHeight="1">
      <c r="B46" s="408" t="s">
        <v>611</v>
      </c>
      <c r="C46" s="52"/>
      <c r="D46" s="20"/>
      <c r="E46" s="1068"/>
      <c r="F46" s="1068"/>
      <c r="G46" s="1068"/>
      <c r="H46" s="1068"/>
      <c r="I46" s="1068"/>
      <c r="J46" s="1068"/>
      <c r="K46" s="1068"/>
      <c r="L46" s="1068"/>
      <c r="M46" s="21"/>
      <c r="N46" s="58"/>
      <c r="O46" s="22"/>
      <c r="P46" s="22"/>
      <c r="Q46" s="1071"/>
      <c r="R46" s="1074"/>
      <c r="S46" s="1077"/>
      <c r="T46" s="1080" t="str">
        <f>IF(R46="","",R46*S46/100)</f>
        <v/>
      </c>
      <c r="U46" s="1077"/>
      <c r="V46" s="102"/>
      <c r="W46" s="1083" t="str">
        <f>IF(R46="","",R46*U46/100)</f>
        <v/>
      </c>
      <c r="X46" s="1084"/>
    </row>
    <row r="47" spans="2:37" ht="4.9000000000000004" customHeight="1">
      <c r="B47" s="21"/>
      <c r="C47" s="52"/>
      <c r="D47" s="20"/>
      <c r="E47" s="21"/>
      <c r="F47" s="21"/>
      <c r="G47" s="21"/>
      <c r="H47" s="21"/>
      <c r="I47" s="21"/>
      <c r="J47" s="21"/>
      <c r="K47" s="21"/>
      <c r="L47" s="21"/>
      <c r="M47" s="21"/>
      <c r="N47" s="21"/>
      <c r="O47" s="22"/>
      <c r="P47" s="22"/>
      <c r="Q47" s="1072"/>
      <c r="R47" s="1075"/>
      <c r="S47" s="1078"/>
      <c r="T47" s="1081"/>
      <c r="U47" s="1078"/>
      <c r="V47" s="102"/>
      <c r="W47" s="1085"/>
      <c r="X47" s="1086"/>
    </row>
    <row r="48" spans="2:37" ht="11.5" customHeight="1">
      <c r="B48" s="408"/>
      <c r="C48" s="52"/>
      <c r="D48" s="53"/>
      <c r="E48" s="1089"/>
      <c r="F48" s="1090"/>
      <c r="G48" s="1090"/>
      <c r="H48" s="1090"/>
      <c r="I48" s="1090"/>
      <c r="J48" s="1090"/>
      <c r="K48" s="1090"/>
      <c r="L48" s="1090"/>
      <c r="M48" s="1090"/>
      <c r="N48" s="1090"/>
      <c r="O48" s="55"/>
      <c r="P48" s="55"/>
      <c r="Q48" s="1073"/>
      <c r="R48" s="1076"/>
      <c r="S48" s="1079"/>
      <c r="T48" s="1082"/>
      <c r="U48" s="1079"/>
      <c r="V48" s="103"/>
      <c r="W48" s="1087"/>
      <c r="X48" s="1088"/>
    </row>
    <row r="49" spans="1:37" ht="11.5" customHeight="1">
      <c r="B49" s="408" t="s">
        <v>612</v>
      </c>
      <c r="C49" s="52"/>
      <c r="D49" s="20"/>
      <c r="E49" s="1068"/>
      <c r="F49" s="1068"/>
      <c r="G49" s="1068"/>
      <c r="H49" s="1068"/>
      <c r="I49" s="1068"/>
      <c r="J49" s="1068"/>
      <c r="K49" s="1068"/>
      <c r="L49" s="1068"/>
      <c r="M49" s="21"/>
      <c r="N49" s="58"/>
      <c r="O49" s="22"/>
      <c r="P49" s="22"/>
      <c r="Q49" s="1071"/>
      <c r="R49" s="1074"/>
      <c r="S49" s="1077"/>
      <c r="T49" s="1080" t="str">
        <f>IF(R49="","",R49*S49/100)</f>
        <v/>
      </c>
      <c r="U49" s="1077"/>
      <c r="V49" s="102"/>
      <c r="W49" s="1083" t="str">
        <f>IF(R49="","",R49*U49/100)</f>
        <v/>
      </c>
      <c r="X49" s="1084"/>
    </row>
    <row r="50" spans="1:37" ht="4.9000000000000004" customHeight="1">
      <c r="B50" s="21"/>
      <c r="C50" s="52"/>
      <c r="D50" s="20"/>
      <c r="E50" s="21"/>
      <c r="F50" s="21"/>
      <c r="G50" s="21"/>
      <c r="H50" s="21"/>
      <c r="I50" s="21"/>
      <c r="J50" s="21"/>
      <c r="K50" s="21"/>
      <c r="L50" s="21"/>
      <c r="M50" s="21"/>
      <c r="N50" s="21"/>
      <c r="O50" s="22"/>
      <c r="P50" s="22"/>
      <c r="Q50" s="1072"/>
      <c r="R50" s="1075"/>
      <c r="S50" s="1078"/>
      <c r="T50" s="1081"/>
      <c r="U50" s="1078"/>
      <c r="V50" s="102"/>
      <c r="W50" s="1085"/>
      <c r="X50" s="1086"/>
    </row>
    <row r="51" spans="1:37" ht="11.5" customHeight="1">
      <c r="B51" s="21"/>
      <c r="C51" s="52"/>
      <c r="D51" s="53"/>
      <c r="E51" s="1089"/>
      <c r="F51" s="1090"/>
      <c r="G51" s="1090"/>
      <c r="H51" s="1090"/>
      <c r="I51" s="1090"/>
      <c r="J51" s="1090"/>
      <c r="K51" s="1090"/>
      <c r="L51" s="1090"/>
      <c r="M51" s="1090"/>
      <c r="N51" s="1090"/>
      <c r="O51" s="55"/>
      <c r="P51" s="55"/>
      <c r="Q51" s="1073"/>
      <c r="R51" s="1076"/>
      <c r="S51" s="1079"/>
      <c r="T51" s="1082"/>
      <c r="U51" s="1079"/>
      <c r="V51" s="103"/>
      <c r="W51" s="1087"/>
      <c r="X51" s="1088"/>
    </row>
    <row r="52" spans="1:37" s="514" customFormat="1" ht="13.15" customHeight="1">
      <c r="B52" s="1069" t="s">
        <v>93</v>
      </c>
      <c r="C52" s="1069"/>
      <c r="D52" s="510"/>
      <c r="E52" s="510" t="s">
        <v>134</v>
      </c>
      <c r="F52" s="510"/>
      <c r="G52" s="510"/>
      <c r="H52" s="510"/>
      <c r="I52" s="510"/>
      <c r="J52" s="510"/>
      <c r="K52" s="510"/>
      <c r="L52" s="510"/>
      <c r="M52" s="510"/>
      <c r="N52" s="510"/>
      <c r="O52" s="510"/>
      <c r="P52" s="510"/>
      <c r="Q52" s="510"/>
      <c r="R52" s="511"/>
      <c r="S52" s="512"/>
      <c r="T52" s="511"/>
      <c r="U52" s="512"/>
      <c r="V52" s="513"/>
      <c r="W52" s="1070"/>
      <c r="X52" s="1070"/>
      <c r="Y52" s="631"/>
      <c r="Z52" s="631"/>
      <c r="AA52" s="631"/>
      <c r="AB52" s="631"/>
      <c r="AC52" s="631"/>
      <c r="AD52" s="631"/>
      <c r="AE52" s="631"/>
      <c r="AF52" s="631"/>
      <c r="AG52" s="631"/>
      <c r="AH52" s="631"/>
      <c r="AI52" s="631"/>
      <c r="AJ52" s="631"/>
      <c r="AK52" s="631"/>
    </row>
    <row r="53" spans="1:37" ht="11.5" customHeight="1">
      <c r="B53" s="21"/>
      <c r="C53" s="52"/>
      <c r="D53" s="20"/>
      <c r="E53" s="73" t="s">
        <v>302</v>
      </c>
      <c r="F53" s="54"/>
      <c r="G53" s="54"/>
      <c r="H53" s="54"/>
      <c r="I53" s="54"/>
      <c r="J53" s="54"/>
      <c r="K53" s="54"/>
      <c r="L53" s="54"/>
      <c r="M53" s="21"/>
      <c r="N53" s="21"/>
      <c r="O53" s="22"/>
      <c r="P53" s="22"/>
      <c r="Q53" s="1071"/>
      <c r="R53" s="1074"/>
      <c r="S53" s="1077"/>
      <c r="T53" s="1080" t="str">
        <f>IF(R53="","",R53*S53/100)</f>
        <v/>
      </c>
      <c r="U53" s="1077"/>
      <c r="V53" s="102"/>
      <c r="W53" s="1083" t="str">
        <f>IF(R53="","",R53*U53/100)</f>
        <v/>
      </c>
      <c r="X53" s="1084"/>
    </row>
    <row r="54" spans="1:37" ht="4.9000000000000004" customHeight="1">
      <c r="B54" s="21"/>
      <c r="C54" s="52"/>
      <c r="D54" s="20"/>
      <c r="E54" s="21"/>
      <c r="F54" s="21"/>
      <c r="G54" s="21"/>
      <c r="H54" s="21"/>
      <c r="I54" s="21"/>
      <c r="J54" s="21"/>
      <c r="K54" s="21"/>
      <c r="L54" s="21"/>
      <c r="M54" s="21"/>
      <c r="N54" s="21"/>
      <c r="O54" s="22"/>
      <c r="P54" s="22"/>
      <c r="Q54" s="1072"/>
      <c r="R54" s="1075"/>
      <c r="S54" s="1078"/>
      <c r="T54" s="1081"/>
      <c r="U54" s="1078"/>
      <c r="V54" s="102"/>
      <c r="W54" s="1085"/>
      <c r="X54" s="1086"/>
    </row>
    <row r="55" spans="1:37" ht="11.5" customHeight="1">
      <c r="B55" s="408" t="s">
        <v>641</v>
      </c>
      <c r="C55" s="52"/>
      <c r="D55" s="53"/>
      <c r="E55" s="1117"/>
      <c r="F55" s="1118"/>
      <c r="G55" s="1118"/>
      <c r="H55" s="1118"/>
      <c r="I55" s="1118"/>
      <c r="J55" s="1118"/>
      <c r="K55" s="1118"/>
      <c r="L55" s="1118"/>
      <c r="M55" s="1118"/>
      <c r="N55" s="1118"/>
      <c r="O55" s="55"/>
      <c r="P55" s="55"/>
      <c r="Q55" s="1073"/>
      <c r="R55" s="1076"/>
      <c r="S55" s="1079"/>
      <c r="T55" s="1082"/>
      <c r="U55" s="1079"/>
      <c r="V55" s="103"/>
      <c r="W55" s="1087"/>
      <c r="X55" s="1088"/>
    </row>
    <row r="56" spans="1:37" ht="11.5" customHeight="1">
      <c r="B56" s="21"/>
      <c r="C56" s="52"/>
      <c r="D56" s="20"/>
      <c r="E56" s="73" t="s">
        <v>302</v>
      </c>
      <c r="F56" s="54"/>
      <c r="G56" s="54"/>
      <c r="H56" s="54"/>
      <c r="I56" s="54"/>
      <c r="J56" s="54"/>
      <c r="K56" s="54"/>
      <c r="L56" s="54"/>
      <c r="M56" s="21"/>
      <c r="N56" s="21"/>
      <c r="O56" s="22"/>
      <c r="P56" s="22"/>
      <c r="Q56" s="1071"/>
      <c r="R56" s="1074"/>
      <c r="S56" s="1077"/>
      <c r="T56" s="1080" t="str">
        <f>IF(R56="","",R56*S56/100)</f>
        <v/>
      </c>
      <c r="U56" s="1077"/>
      <c r="V56" s="102"/>
      <c r="W56" s="1083" t="str">
        <f>IF(R56="","",R56*U56/100)</f>
        <v/>
      </c>
      <c r="X56" s="1084"/>
    </row>
    <row r="57" spans="1:37" ht="4.9000000000000004" customHeight="1">
      <c r="B57" s="21"/>
      <c r="C57" s="52"/>
      <c r="D57" s="20"/>
      <c r="E57" s="21"/>
      <c r="F57" s="21"/>
      <c r="G57" s="21"/>
      <c r="H57" s="21"/>
      <c r="I57" s="21"/>
      <c r="J57" s="21"/>
      <c r="K57" s="21"/>
      <c r="L57" s="21"/>
      <c r="M57" s="21"/>
      <c r="N57" s="21"/>
      <c r="O57" s="22"/>
      <c r="P57" s="22"/>
      <c r="Q57" s="1072"/>
      <c r="R57" s="1075"/>
      <c r="S57" s="1078"/>
      <c r="T57" s="1081"/>
      <c r="U57" s="1078"/>
      <c r="V57" s="102"/>
      <c r="W57" s="1085"/>
      <c r="X57" s="1086"/>
    </row>
    <row r="58" spans="1:37" ht="11.5" customHeight="1">
      <c r="B58" s="408" t="s">
        <v>642</v>
      </c>
      <c r="C58" s="52"/>
      <c r="D58" s="53"/>
      <c r="E58" s="1117"/>
      <c r="F58" s="1118"/>
      <c r="G58" s="1118"/>
      <c r="H58" s="1118"/>
      <c r="I58" s="1118"/>
      <c r="J58" s="1118"/>
      <c r="K58" s="1118"/>
      <c r="L58" s="1118"/>
      <c r="M58" s="1118"/>
      <c r="N58" s="1118"/>
      <c r="O58" s="55"/>
      <c r="P58" s="55"/>
      <c r="Q58" s="1073"/>
      <c r="R58" s="1076"/>
      <c r="S58" s="1079"/>
      <c r="T58" s="1082"/>
      <c r="U58" s="1079"/>
      <c r="V58" s="103"/>
      <c r="W58" s="1087"/>
      <c r="X58" s="1088"/>
    </row>
    <row r="59" spans="1:37" ht="19.149999999999999" customHeight="1">
      <c r="B59" s="1107" t="s">
        <v>88</v>
      </c>
      <c r="C59" s="1106"/>
      <c r="D59" s="211"/>
      <c r="E59" s="211" t="s">
        <v>638</v>
      </c>
      <c r="F59" s="211"/>
      <c r="G59" s="50"/>
      <c r="H59" s="50"/>
      <c r="I59" s="50"/>
      <c r="J59" s="50"/>
      <c r="K59" s="50"/>
      <c r="L59" s="28"/>
      <c r="M59" s="28"/>
      <c r="N59" s="28"/>
      <c r="O59" s="28"/>
      <c r="P59" s="28"/>
      <c r="Q59" s="28"/>
      <c r="R59" s="209"/>
      <c r="S59" s="50"/>
      <c r="T59" s="50"/>
      <c r="U59" s="50"/>
      <c r="V59" s="175"/>
      <c r="W59" s="50"/>
      <c r="X59" s="50"/>
    </row>
    <row r="60" spans="1:37" ht="12" customHeight="1">
      <c r="B60" s="938" t="s">
        <v>89</v>
      </c>
      <c r="C60" s="938"/>
      <c r="D60" s="21"/>
      <c r="E60" s="62" t="s">
        <v>135</v>
      </c>
      <c r="F60" s="21"/>
      <c r="G60" s="21"/>
      <c r="H60" s="21"/>
      <c r="I60" s="21"/>
      <c r="J60" s="21"/>
      <c r="K60" s="21"/>
      <c r="L60" s="1122"/>
      <c r="M60" s="1123"/>
      <c r="N60" s="1123"/>
      <c r="O60" s="1123"/>
      <c r="P60" s="1123"/>
      <c r="Q60" s="1124"/>
      <c r="S60" s="21"/>
      <c r="T60" s="21"/>
      <c r="U60" s="21"/>
      <c r="V60" s="100"/>
      <c r="W60" s="21"/>
      <c r="X60" s="21"/>
    </row>
    <row r="61" spans="1:37" ht="12" customHeight="1">
      <c r="B61" s="21"/>
      <c r="C61" s="57"/>
      <c r="D61" s="21"/>
      <c r="E61" s="74" t="s">
        <v>410</v>
      </c>
      <c r="F61" s="21"/>
      <c r="G61" s="21"/>
      <c r="H61" s="21"/>
      <c r="I61" s="21"/>
      <c r="J61" s="21"/>
      <c r="K61" s="21"/>
      <c r="L61" s="1125"/>
      <c r="M61" s="1126"/>
      <c r="N61" s="1126"/>
      <c r="O61" s="1126"/>
      <c r="P61" s="1126"/>
      <c r="Q61" s="1127"/>
      <c r="R61" s="212"/>
      <c r="S61" s="21"/>
      <c r="T61" s="21"/>
      <c r="U61" s="21"/>
      <c r="V61" s="100"/>
      <c r="W61" s="21"/>
      <c r="X61" s="21"/>
    </row>
    <row r="62" spans="1:37" ht="21" customHeight="1">
      <c r="B62" s="1109" t="s">
        <v>90</v>
      </c>
      <c r="C62" s="1109"/>
      <c r="D62" s="28"/>
      <c r="E62" s="28" t="s">
        <v>34</v>
      </c>
      <c r="F62" s="28"/>
      <c r="G62" s="28"/>
      <c r="H62" s="28"/>
      <c r="I62" s="28"/>
      <c r="J62" s="28"/>
      <c r="K62" s="28"/>
      <c r="L62" s="1119"/>
      <c r="M62" s="1120"/>
      <c r="N62" s="1120"/>
      <c r="O62" s="1120"/>
      <c r="P62" s="1120"/>
      <c r="Q62" s="1121"/>
      <c r="R62" s="212"/>
      <c r="S62" s="28"/>
      <c r="T62" s="245" t="str">
        <f>IF(AND(U15="",R72=0),"",IF(U15&lt;&gt;R72,"Finanzierung ungleich Kosten",""))</f>
        <v/>
      </c>
      <c r="U62" s="28"/>
      <c r="V62" s="35"/>
      <c r="W62" s="28"/>
      <c r="X62" s="28"/>
    </row>
    <row r="63" spans="1:37" ht="12" customHeight="1">
      <c r="B63" s="1109" t="s">
        <v>91</v>
      </c>
      <c r="C63" s="1109"/>
      <c r="D63" s="173"/>
      <c r="E63" s="21" t="s">
        <v>35</v>
      </c>
      <c r="F63" s="21"/>
      <c r="G63" s="21"/>
      <c r="H63" s="21"/>
      <c r="I63" s="21"/>
      <c r="J63" s="21"/>
      <c r="K63" s="21"/>
      <c r="L63" s="1122"/>
      <c r="M63" s="1123"/>
      <c r="N63" s="1123"/>
      <c r="O63" s="1123"/>
      <c r="P63" s="1123"/>
      <c r="Q63" s="1124"/>
      <c r="R63" s="212"/>
      <c r="S63" s="21"/>
      <c r="T63" s="245" t="str">
        <f>IF(R72&lt;&gt;U15,"Der Gesamtbetrag der Finanzierung muss Ziffer 8.11 decken.","")</f>
        <v/>
      </c>
      <c r="U63" s="21"/>
      <c r="V63" s="100"/>
      <c r="W63" s="21"/>
      <c r="X63" s="21"/>
    </row>
    <row r="64" spans="1:37" ht="11.15" customHeight="1">
      <c r="A64" s="803">
        <f ca="1">TODAY()</f>
        <v>46316</v>
      </c>
      <c r="B64" s="1109"/>
      <c r="C64" s="1109"/>
      <c r="D64" s="21"/>
      <c r="E64" s="59" t="s">
        <v>36</v>
      </c>
      <c r="F64" s="21"/>
      <c r="G64" s="21"/>
      <c r="H64" s="21"/>
      <c r="I64" s="21"/>
      <c r="J64" s="21"/>
      <c r="K64" s="21"/>
      <c r="L64" s="1125"/>
      <c r="M64" s="1126"/>
      <c r="N64" s="1126"/>
      <c r="O64" s="1126"/>
      <c r="P64" s="1126"/>
      <c r="Q64" s="1127"/>
      <c r="R64" s="212"/>
      <c r="S64" s="21"/>
      <c r="T64" s="1136" t="str">
        <f>IF(AND(U15="",R72=0),"",IF(U15&lt;R72,"Überfinanzierung: "&amp;TEXT(R72-U15,"#.###,00 €"),IF(U15&gt;R72,"Unterfinanzierung: "&amp;TEXT(U15-R72,"#.###,00 €"),"")))</f>
        <v/>
      </c>
      <c r="U64" s="1136"/>
      <c r="V64" s="1136"/>
      <c r="W64" s="1136"/>
      <c r="X64" s="75"/>
    </row>
    <row r="65" spans="1:37" ht="12" customHeight="1">
      <c r="A65" s="803"/>
      <c r="B65" s="1109" t="s">
        <v>92</v>
      </c>
      <c r="C65" s="1109"/>
      <c r="D65" s="173"/>
      <c r="E65" s="21" t="s">
        <v>103</v>
      </c>
      <c r="F65" s="21"/>
      <c r="G65" s="21"/>
      <c r="H65" s="21"/>
      <c r="I65" s="21"/>
      <c r="J65" s="21"/>
      <c r="K65" s="21"/>
      <c r="L65" s="1122"/>
      <c r="M65" s="1123"/>
      <c r="N65" s="1123"/>
      <c r="O65" s="1123"/>
      <c r="P65" s="1123"/>
      <c r="Q65" s="1124"/>
      <c r="R65" s="212"/>
      <c r="S65" s="21"/>
      <c r="T65" s="21"/>
      <c r="U65" s="21"/>
      <c r="V65" s="100"/>
      <c r="W65" s="21"/>
      <c r="X65" s="21"/>
    </row>
    <row r="66" spans="1:37" ht="12" customHeight="1">
      <c r="A66" s="803"/>
      <c r="B66" s="21"/>
      <c r="C66" s="57"/>
      <c r="D66" s="21"/>
      <c r="E66" s="59" t="s">
        <v>104</v>
      </c>
      <c r="F66" s="21"/>
      <c r="G66" s="21"/>
      <c r="H66" s="21"/>
      <c r="I66" s="21"/>
      <c r="J66" s="21"/>
      <c r="K66" s="21"/>
      <c r="L66" s="1125"/>
      <c r="M66" s="1126"/>
      <c r="N66" s="1126"/>
      <c r="O66" s="1126"/>
      <c r="P66" s="1126"/>
      <c r="Q66" s="1127"/>
      <c r="R66" s="212"/>
      <c r="S66" s="21"/>
      <c r="T66" s="21"/>
      <c r="U66" s="21"/>
      <c r="V66" s="100"/>
      <c r="W66" s="76"/>
      <c r="X66" s="76"/>
    </row>
    <row r="67" spans="1:37" ht="12" customHeight="1">
      <c r="A67" s="803"/>
      <c r="B67" s="1109" t="s">
        <v>131</v>
      </c>
      <c r="C67" s="1109"/>
      <c r="D67" s="21"/>
      <c r="E67" s="21" t="s">
        <v>81</v>
      </c>
      <c r="F67" s="21"/>
      <c r="G67" s="21"/>
      <c r="H67" s="21"/>
      <c r="I67" s="21"/>
      <c r="J67" s="21"/>
      <c r="K67" s="21"/>
      <c r="L67" s="1122"/>
      <c r="M67" s="1123"/>
      <c r="N67" s="1123"/>
      <c r="O67" s="1123"/>
      <c r="P67" s="1123"/>
      <c r="Q67" s="1124"/>
      <c r="R67" s="212"/>
      <c r="S67" s="45"/>
      <c r="T67" s="21"/>
      <c r="U67" s="21"/>
      <c r="V67" s="100"/>
      <c r="W67" s="77"/>
      <c r="X67" s="77"/>
    </row>
    <row r="68" spans="1:37" ht="12" customHeight="1">
      <c r="A68" s="803"/>
      <c r="B68" s="21"/>
      <c r="C68" s="57"/>
      <c r="D68" s="21"/>
      <c r="E68" s="59" t="s">
        <v>80</v>
      </c>
      <c r="F68" s="21"/>
      <c r="G68" s="21"/>
      <c r="H68" s="21"/>
      <c r="I68" s="21"/>
      <c r="J68" s="21"/>
      <c r="K68" s="21"/>
      <c r="L68" s="1125"/>
      <c r="M68" s="1126"/>
      <c r="N68" s="1126"/>
      <c r="O68" s="1126"/>
      <c r="P68" s="1126"/>
      <c r="Q68" s="1127"/>
      <c r="R68" s="212"/>
      <c r="S68" s="45"/>
      <c r="T68" s="21"/>
      <c r="U68" s="21"/>
      <c r="V68" s="100"/>
      <c r="W68" s="24"/>
      <c r="X68" s="24"/>
    </row>
    <row r="69" spans="1:37" ht="12" customHeight="1">
      <c r="A69" s="803"/>
      <c r="B69" s="938" t="s">
        <v>132</v>
      </c>
      <c r="C69" s="938"/>
      <c r="D69" s="21"/>
      <c r="E69" s="74" t="s">
        <v>382</v>
      </c>
      <c r="F69" s="21"/>
      <c r="G69" s="21"/>
      <c r="H69" s="21"/>
      <c r="I69" s="21"/>
      <c r="J69" s="21"/>
      <c r="K69" s="21"/>
      <c r="L69" s="1122"/>
      <c r="M69" s="1123"/>
      <c r="N69" s="1123"/>
      <c r="O69" s="1123"/>
      <c r="P69" s="1123"/>
      <c r="Q69" s="1124"/>
      <c r="R69" s="212"/>
      <c r="S69" s="1130"/>
      <c r="T69" s="1130"/>
      <c r="U69" s="1130"/>
      <c r="V69" s="104"/>
      <c r="W69" s="78"/>
      <c r="X69" s="78"/>
    </row>
    <row r="70" spans="1:37" ht="12" customHeight="1">
      <c r="A70" s="803"/>
      <c r="B70" s="21"/>
      <c r="C70" s="57"/>
      <c r="D70" s="21"/>
      <c r="E70" s="1140"/>
      <c r="F70" s="1141"/>
      <c r="G70" s="1141"/>
      <c r="H70" s="1141"/>
      <c r="I70" s="1141"/>
      <c r="J70" s="1141"/>
      <c r="K70" s="21"/>
      <c r="L70" s="1125"/>
      <c r="M70" s="1126"/>
      <c r="N70" s="1126"/>
      <c r="O70" s="1126"/>
      <c r="P70" s="1126"/>
      <c r="Q70" s="1127"/>
      <c r="R70" s="212"/>
      <c r="S70" s="21"/>
      <c r="T70" s="21"/>
      <c r="U70" s="21"/>
      <c r="V70" s="100"/>
      <c r="W70" s="78"/>
      <c r="X70" s="78"/>
    </row>
    <row r="71" spans="1:37" ht="16" customHeight="1">
      <c r="A71" s="803"/>
      <c r="B71" s="938" t="s">
        <v>133</v>
      </c>
      <c r="C71" s="938"/>
      <c r="D71" s="21"/>
      <c r="E71" s="62" t="s">
        <v>643</v>
      </c>
      <c r="F71" s="21"/>
      <c r="G71" s="21"/>
      <c r="H71" s="21"/>
      <c r="I71" s="21"/>
      <c r="J71" s="21"/>
      <c r="K71" s="21"/>
      <c r="L71" s="21"/>
      <c r="M71" s="21"/>
      <c r="N71" s="21"/>
      <c r="O71" s="21"/>
      <c r="P71" s="210">
        <f>SUM(L60:Q70)</f>
        <v>0</v>
      </c>
      <c r="Q71" s="21"/>
      <c r="R71" s="213" t="str">
        <f>IF(P71=0,"",P71)</f>
        <v/>
      </c>
      <c r="S71" s="21"/>
      <c r="T71" s="1137" t="str">
        <f>IF(AND(R71="",U15=""),"",(SUM(L60:Q70))/U15*100)</f>
        <v/>
      </c>
      <c r="U71" s="1137"/>
      <c r="V71" s="1137"/>
      <c r="W71" s="1137"/>
      <c r="X71" s="1137"/>
    </row>
    <row r="72" spans="1:37" s="3" customFormat="1" ht="16" customHeight="1">
      <c r="A72" s="803"/>
      <c r="B72" s="1109" t="s">
        <v>93</v>
      </c>
      <c r="C72" s="1109"/>
      <c r="D72" s="28"/>
      <c r="E72" s="42" t="s">
        <v>37</v>
      </c>
      <c r="F72" s="42"/>
      <c r="G72" s="42"/>
      <c r="H72" s="42"/>
      <c r="I72" s="42"/>
      <c r="J72" s="42"/>
      <c r="K72" s="42"/>
      <c r="L72" s="42"/>
      <c r="M72" s="42"/>
      <c r="N72" s="42"/>
      <c r="O72" s="42"/>
      <c r="P72" s="42"/>
      <c r="Q72" s="49"/>
      <c r="R72" s="70" t="str">
        <f>IF(SUM(R23:R58)+P71=0,"",SUM(R23:R58)+P71)</f>
        <v/>
      </c>
      <c r="S72" s="1134" t="str">
        <f>IF($T$71&lt;15,"- Bitte Hinweise zu Eigenmittel/-leistungen in der Richtlinie beachten.", " ")</f>
        <v xml:space="preserve"> </v>
      </c>
      <c r="T72" s="1135"/>
      <c r="U72" s="1135"/>
      <c r="V72" s="1135"/>
      <c r="W72" s="1135"/>
      <c r="X72" s="1135"/>
      <c r="Y72" s="633"/>
      <c r="Z72" s="633"/>
      <c r="AA72" s="633"/>
      <c r="AB72" s="633"/>
      <c r="AC72" s="633"/>
      <c r="AD72" s="633"/>
      <c r="AE72" s="633"/>
      <c r="AF72" s="633"/>
      <c r="AG72" s="633"/>
      <c r="AH72" s="633"/>
      <c r="AI72" s="633"/>
      <c r="AJ72" s="633"/>
      <c r="AK72" s="633"/>
    </row>
    <row r="73" spans="1:37" s="3" customFormat="1" ht="16" customHeight="1">
      <c r="A73" s="803"/>
      <c r="B73" s="1109" t="s">
        <v>94</v>
      </c>
      <c r="C73" s="1109"/>
      <c r="D73" s="28"/>
      <c r="E73" s="258" t="s">
        <v>343</v>
      </c>
      <c r="F73" s="42"/>
      <c r="G73" s="42"/>
      <c r="H73" s="42"/>
      <c r="I73" s="42"/>
      <c r="J73" s="42"/>
      <c r="K73" s="42"/>
      <c r="L73" s="42"/>
      <c r="M73" s="42"/>
      <c r="N73" s="42"/>
      <c r="O73" s="42"/>
      <c r="P73" s="42"/>
      <c r="Q73" s="42"/>
      <c r="R73" s="42"/>
      <c r="S73" s="49"/>
      <c r="T73" s="70" t="str">
        <f>IF(SUM(T23:T58)=0,"",SUM(T23:T58))</f>
        <v/>
      </c>
      <c r="U73" s="44"/>
      <c r="V73" s="35"/>
      <c r="W73" s="28"/>
      <c r="X73" s="28"/>
      <c r="Y73" s="633"/>
      <c r="Z73" s="633"/>
      <c r="AA73" s="633"/>
      <c r="AB73" s="633"/>
      <c r="AC73" s="633"/>
      <c r="AD73" s="633"/>
      <c r="AE73" s="633"/>
      <c r="AF73" s="633"/>
      <c r="AG73" s="633"/>
      <c r="AH73" s="633"/>
      <c r="AI73" s="633"/>
      <c r="AJ73" s="633"/>
      <c r="AK73" s="633"/>
    </row>
    <row r="74" spans="1:37" s="3" customFormat="1" ht="16" customHeight="1">
      <c r="A74" s="803"/>
      <c r="B74" s="1109" t="s">
        <v>95</v>
      </c>
      <c r="C74" s="1109"/>
      <c r="D74" s="28"/>
      <c r="E74" s="1138" t="s">
        <v>344</v>
      </c>
      <c r="F74" s="1139"/>
      <c r="G74" s="1139"/>
      <c r="H74" s="1139"/>
      <c r="I74" s="1139"/>
      <c r="J74" s="1139"/>
      <c r="K74" s="1139"/>
      <c r="L74" s="1139"/>
      <c r="M74" s="1139"/>
      <c r="N74" s="1139"/>
      <c r="O74" s="1139"/>
      <c r="P74" s="1139"/>
      <c r="Q74" s="1139"/>
      <c r="R74" s="1139"/>
      <c r="S74" s="42"/>
      <c r="T74" s="42"/>
      <c r="U74" s="42"/>
      <c r="V74" s="231"/>
      <c r="W74" s="1132" t="str">
        <f>IF(SUM(W23:W58)=0,"",SUM(W23:W58))</f>
        <v/>
      </c>
      <c r="X74" s="1133"/>
      <c r="Y74" s="633"/>
      <c r="Z74" s="633"/>
      <c r="AA74" s="633"/>
      <c r="AB74" s="633"/>
      <c r="AC74" s="633"/>
      <c r="AD74" s="633"/>
      <c r="AE74" s="633"/>
      <c r="AF74" s="633"/>
      <c r="AG74" s="633"/>
      <c r="AH74" s="633"/>
      <c r="AI74" s="633"/>
      <c r="AJ74" s="633"/>
      <c r="AK74" s="633"/>
    </row>
    <row r="75" spans="1:37" ht="16" customHeight="1">
      <c r="A75" s="803"/>
      <c r="B75" s="1109" t="s">
        <v>96</v>
      </c>
      <c r="C75" s="1109"/>
      <c r="D75" s="28"/>
      <c r="E75" s="116" t="s">
        <v>281</v>
      </c>
      <c r="F75" s="28"/>
      <c r="G75" s="28"/>
      <c r="H75" s="28"/>
      <c r="I75" s="28"/>
      <c r="J75" s="28"/>
      <c r="K75" s="28"/>
      <c r="L75" s="28"/>
      <c r="M75" s="28"/>
      <c r="N75" s="28"/>
      <c r="O75" s="28"/>
      <c r="P75" s="28"/>
      <c r="Q75" s="28"/>
      <c r="R75" s="235" t="s">
        <v>38</v>
      </c>
      <c r="S75" s="35"/>
      <c r="T75" s="236" t="s">
        <v>338</v>
      </c>
      <c r="U75" s="35"/>
      <c r="V75" s="35"/>
      <c r="W75" s="1131" t="s">
        <v>31</v>
      </c>
      <c r="X75" s="1131"/>
    </row>
    <row r="76" spans="1:37" ht="18" customHeight="1">
      <c r="A76" s="803"/>
      <c r="B76" s="21"/>
      <c r="C76" s="57"/>
      <c r="D76" s="21"/>
      <c r="E76" s="21"/>
      <c r="F76" s="21"/>
      <c r="G76" s="21"/>
      <c r="H76" s="21"/>
      <c r="I76" s="21"/>
      <c r="J76" s="21"/>
      <c r="K76" s="21"/>
      <c r="L76" s="21"/>
      <c r="M76" s="21"/>
      <c r="N76" s="21"/>
      <c r="O76" s="21"/>
      <c r="P76" s="21"/>
      <c r="Q76" s="21"/>
      <c r="R76" s="60" t="str">
        <f>R72</f>
        <v/>
      </c>
      <c r="S76" s="23"/>
      <c r="T76" s="60" t="str">
        <f>T73</f>
        <v/>
      </c>
      <c r="U76" s="23"/>
      <c r="V76" s="104"/>
      <c r="W76" s="1132" t="str">
        <f>W74</f>
        <v/>
      </c>
      <c r="X76" s="1133"/>
    </row>
    <row r="77" spans="1:37" ht="6" customHeight="1" thickBot="1">
      <c r="A77" s="803"/>
      <c r="B77" s="192"/>
      <c r="C77" s="214"/>
      <c r="D77" s="192"/>
      <c r="E77" s="192"/>
      <c r="F77" s="192"/>
      <c r="G77" s="192"/>
      <c r="H77" s="192"/>
      <c r="I77" s="192"/>
      <c r="J77" s="192"/>
      <c r="K77" s="192"/>
      <c r="L77" s="192"/>
      <c r="M77" s="192"/>
      <c r="N77" s="192"/>
      <c r="O77" s="192"/>
      <c r="P77" s="192"/>
      <c r="Q77" s="192"/>
      <c r="R77" s="192"/>
      <c r="S77" s="192"/>
      <c r="T77" s="192"/>
      <c r="U77" s="192"/>
      <c r="V77" s="208"/>
      <c r="W77" s="192"/>
      <c r="X77" s="256"/>
    </row>
    <row r="78" spans="1:37" ht="6.75" customHeight="1">
      <c r="A78" s="94"/>
      <c r="B78" s="94"/>
      <c r="C78" s="94"/>
      <c r="D78" s="94"/>
      <c r="E78" s="94"/>
      <c r="F78" s="94"/>
      <c r="G78" s="94"/>
      <c r="H78" s="94"/>
      <c r="I78" s="94"/>
      <c r="J78" s="94"/>
      <c r="K78" s="94"/>
      <c r="L78" s="94"/>
      <c r="M78" s="94"/>
      <c r="N78" s="94"/>
      <c r="O78" s="94"/>
      <c r="P78" s="94"/>
      <c r="Q78" s="94"/>
      <c r="R78" s="94"/>
      <c r="S78" s="94"/>
      <c r="T78" s="94"/>
      <c r="U78" s="94"/>
      <c r="V78" s="105"/>
      <c r="W78" s="94"/>
      <c r="X78" s="94"/>
    </row>
    <row r="79" spans="1:37">
      <c r="A79" s="94"/>
      <c r="B79" s="93" t="s">
        <v>122</v>
      </c>
      <c r="C79" s="94"/>
      <c r="D79" s="94"/>
      <c r="E79" s="94"/>
      <c r="F79" s="94"/>
      <c r="G79" s="160" t="str">
        <f>IF(Antrag!F70="","",Antrag!F70)</f>
        <v/>
      </c>
      <c r="H79" s="94"/>
      <c r="I79" s="94"/>
      <c r="J79" s="94"/>
      <c r="K79" s="94"/>
      <c r="L79" s="94"/>
      <c r="M79" s="94"/>
      <c r="N79" s="94"/>
      <c r="O79" s="94"/>
      <c r="P79" s="94"/>
      <c r="Q79" s="94"/>
      <c r="R79" s="94"/>
      <c r="S79" s="94"/>
      <c r="T79" s="94"/>
      <c r="U79" s="94"/>
      <c r="V79" s="105"/>
      <c r="W79" s="736" t="s">
        <v>665</v>
      </c>
      <c r="X79" s="736"/>
    </row>
    <row r="80" spans="1:37" ht="6" customHeight="1">
      <c r="A80" s="94"/>
      <c r="B80" s="94"/>
      <c r="C80" s="94"/>
      <c r="D80" s="94"/>
      <c r="E80" s="94"/>
      <c r="F80" s="94"/>
      <c r="G80" s="94"/>
      <c r="H80" s="94"/>
      <c r="I80" s="94"/>
      <c r="J80" s="94"/>
      <c r="K80" s="94"/>
      <c r="L80" s="94"/>
      <c r="M80" s="94"/>
      <c r="N80" s="94"/>
      <c r="O80" s="94"/>
      <c r="P80" s="94"/>
      <c r="Q80" s="94"/>
      <c r="R80" s="94"/>
      <c r="S80" s="94"/>
      <c r="T80" s="94"/>
      <c r="U80" s="94"/>
      <c r="V80" s="105"/>
      <c r="W80" s="94"/>
      <c r="X80" s="94"/>
    </row>
    <row r="81" ht="1" customHeight="1"/>
  </sheetData>
  <sheetProtection algorithmName="SHA-512" hashValue="+cwRGYsgCKEtD0rKtipFOqQ9B8ozPj4VHi0pOW5h7tIt1H/lmXUR+262ZhLr25yuHTWVURYTW0NKg5EWEjteyQ==" saltValue="oTeydRhml1TPCZz6h2SvLQ==" spinCount="100000" sheet="1" selectLockedCells="1"/>
  <customSheetViews>
    <customSheetView guid="{A9CD2B30-8F87-11D4-BDDB-400009F05927}" hiddenColumns="1" showRuler="0">
      <selection activeCell="S26" sqref="S26:S29"/>
      <pageMargins left="0.59055118110236227" right="0.39370078740157483" top="0.39370078740157483" bottom="0.39370078740157483" header="0.51181102362204722" footer="0.11811023622047245"/>
      <pageSetup paperSize="9" orientation="portrait" verticalDpi="0" r:id="rId1"/>
      <headerFooter alignWithMargins="0">
        <oddFooter>&amp;C&amp;"Times New Roman,Standard"&amp;8- 5 -</oddFooter>
      </headerFooter>
    </customSheetView>
  </customSheetViews>
  <mergeCells count="158">
    <mergeCell ref="R26:R28"/>
    <mergeCell ref="E25:N25"/>
    <mergeCell ref="E28:N28"/>
    <mergeCell ref="E31:N31"/>
    <mergeCell ref="E10:T10"/>
    <mergeCell ref="E11:T11"/>
    <mergeCell ref="Q20:R20"/>
    <mergeCell ref="Q23:Q25"/>
    <mergeCell ref="R23:R25"/>
    <mergeCell ref="S20:X20"/>
    <mergeCell ref="U23:U25"/>
    <mergeCell ref="U15:W15"/>
    <mergeCell ref="U10:W10"/>
    <mergeCell ref="U11:W11"/>
    <mergeCell ref="U12:W12"/>
    <mergeCell ref="W22:X22"/>
    <mergeCell ref="W23:X25"/>
    <mergeCell ref="U13:W13"/>
    <mergeCell ref="S23:S25"/>
    <mergeCell ref="T23:T25"/>
    <mergeCell ref="I13:S13"/>
    <mergeCell ref="N19:S19"/>
    <mergeCell ref="A64:A77"/>
    <mergeCell ref="B75:C75"/>
    <mergeCell ref="L63:Q64"/>
    <mergeCell ref="L65:Q66"/>
    <mergeCell ref="L67:Q68"/>
    <mergeCell ref="L69:Q70"/>
    <mergeCell ref="B71:C71"/>
    <mergeCell ref="B72:C72"/>
    <mergeCell ref="B73:C73"/>
    <mergeCell ref="B74:C74"/>
    <mergeCell ref="E74:R74"/>
    <mergeCell ref="E70:J70"/>
    <mergeCell ref="B67:C67"/>
    <mergeCell ref="B69:C69"/>
    <mergeCell ref="B63:C63"/>
    <mergeCell ref="B64:C64"/>
    <mergeCell ref="B65:C65"/>
    <mergeCell ref="W79:X79"/>
    <mergeCell ref="S69:U69"/>
    <mergeCell ref="W26:X28"/>
    <mergeCell ref="W75:X75"/>
    <mergeCell ref="W76:X76"/>
    <mergeCell ref="W74:X74"/>
    <mergeCell ref="W52:X52"/>
    <mergeCell ref="W53:X55"/>
    <mergeCell ref="U53:U55"/>
    <mergeCell ref="T53:T55"/>
    <mergeCell ref="U26:U28"/>
    <mergeCell ref="S26:S28"/>
    <mergeCell ref="T56:T58"/>
    <mergeCell ref="S53:S55"/>
    <mergeCell ref="T26:T28"/>
    <mergeCell ref="S72:X72"/>
    <mergeCell ref="W49:X51"/>
    <mergeCell ref="T42:T44"/>
    <mergeCell ref="U42:U44"/>
    <mergeCell ref="W42:X44"/>
    <mergeCell ref="T64:W64"/>
    <mergeCell ref="T71:X71"/>
    <mergeCell ref="E58:N58"/>
    <mergeCell ref="L62:Q62"/>
    <mergeCell ref="L60:Q61"/>
    <mergeCell ref="B6:C6"/>
    <mergeCell ref="B7:C7"/>
    <mergeCell ref="B9:C9"/>
    <mergeCell ref="B8:C8"/>
    <mergeCell ref="B18:C18"/>
    <mergeCell ref="B12:C12"/>
    <mergeCell ref="B11:C11"/>
    <mergeCell ref="B10:C10"/>
    <mergeCell ref="B14:C14"/>
    <mergeCell ref="B15:C15"/>
    <mergeCell ref="B59:C59"/>
    <mergeCell ref="B60:C60"/>
    <mergeCell ref="B62:C62"/>
    <mergeCell ref="B52:C52"/>
    <mergeCell ref="Q26:Q28"/>
    <mergeCell ref="Q53:Q55"/>
    <mergeCell ref="E55:N55"/>
    <mergeCell ref="Q33:Q35"/>
    <mergeCell ref="E51:N51"/>
    <mergeCell ref="E46:L46"/>
    <mergeCell ref="E44:N44"/>
    <mergeCell ref="R56:R58"/>
    <mergeCell ref="S56:S58"/>
    <mergeCell ref="W29:X31"/>
    <mergeCell ref="T29:T31"/>
    <mergeCell ref="U29:U31"/>
    <mergeCell ref="U56:U58"/>
    <mergeCell ref="Q29:Q31"/>
    <mergeCell ref="R29:R31"/>
    <mergeCell ref="S29:S31"/>
    <mergeCell ref="Q56:Q58"/>
    <mergeCell ref="W56:X58"/>
    <mergeCell ref="R53:R55"/>
    <mergeCell ref="Q36:Q38"/>
    <mergeCell ref="R36:R38"/>
    <mergeCell ref="S36:S38"/>
    <mergeCell ref="T36:T38"/>
    <mergeCell ref="U36:U38"/>
    <mergeCell ref="W36:X38"/>
    <mergeCell ref="Q49:Q51"/>
    <mergeCell ref="R49:R51"/>
    <mergeCell ref="S49:S51"/>
    <mergeCell ref="T49:T51"/>
    <mergeCell ref="U49:U51"/>
    <mergeCell ref="W32:X32"/>
    <mergeCell ref="B2:C2"/>
    <mergeCell ref="U21:X21"/>
    <mergeCell ref="S21:T21"/>
    <mergeCell ref="B19:C19"/>
    <mergeCell ref="B4:C4"/>
    <mergeCell ref="U8:W8"/>
    <mergeCell ref="U9:W9"/>
    <mergeCell ref="B5:C5"/>
    <mergeCell ref="U4:W4"/>
    <mergeCell ref="U5:W5"/>
    <mergeCell ref="U6:W6"/>
    <mergeCell ref="U7:W7"/>
    <mergeCell ref="F16:W16"/>
    <mergeCell ref="E12:T12"/>
    <mergeCell ref="T2:T3"/>
    <mergeCell ref="E6:T6"/>
    <mergeCell ref="E7:T7"/>
    <mergeCell ref="E9:T9"/>
    <mergeCell ref="AA42:AB44"/>
    <mergeCell ref="R33:R35"/>
    <mergeCell ref="S33:S35"/>
    <mergeCell ref="T33:T35"/>
    <mergeCell ref="U33:U35"/>
    <mergeCell ref="W33:X35"/>
    <mergeCell ref="E35:N35"/>
    <mergeCell ref="E38:N38"/>
    <mergeCell ref="Q42:Q44"/>
    <mergeCell ref="R42:R44"/>
    <mergeCell ref="S42:S44"/>
    <mergeCell ref="Q39:Q41"/>
    <mergeCell ref="R39:R41"/>
    <mergeCell ref="S39:S41"/>
    <mergeCell ref="T39:T41"/>
    <mergeCell ref="U39:U41"/>
    <mergeCell ref="W39:X41"/>
    <mergeCell ref="E41:N41"/>
    <mergeCell ref="AA33:AB35"/>
    <mergeCell ref="AA36:AB38"/>
    <mergeCell ref="AA39:AB41"/>
    <mergeCell ref="E49:L49"/>
    <mergeCell ref="B45:C45"/>
    <mergeCell ref="W45:X45"/>
    <mergeCell ref="Q46:Q48"/>
    <mergeCell ref="R46:R48"/>
    <mergeCell ref="S46:S48"/>
    <mergeCell ref="T46:T48"/>
    <mergeCell ref="U46:U48"/>
    <mergeCell ref="W46:X48"/>
    <mergeCell ref="E48:N48"/>
  </mergeCells>
  <phoneticPr fontId="6" type="noConversion"/>
  <conditionalFormatting sqref="S72">
    <cfRule type="containsText" dxfId="7" priority="5" operator="containsText" text="Bitte">
      <formula>NOT(ISERROR(SEARCH("Bitte",S72)))</formula>
    </cfRule>
  </conditionalFormatting>
  <conditionalFormatting sqref="AA33:AB44">
    <cfRule type="containsText" dxfId="6" priority="1" operator="containsText" text="Sie">
      <formula>NOT(ISERROR(SEARCH("Sie",AA33)))</formula>
    </cfRule>
  </conditionalFormatting>
  <pageMargins left="0.59055118110236227" right="0.39370078740157483" top="0.39370078740157483" bottom="0.39370078740157483" header="0.51181102362204722" footer="0.11811023622047245"/>
  <pageSetup paperSize="9" scale="87"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AU126"/>
  <sheetViews>
    <sheetView showGridLines="0" workbookViewId="0">
      <selection activeCell="Q3" sqref="Q3:S3"/>
    </sheetView>
  </sheetViews>
  <sheetFormatPr baseColWidth="10" defaultColWidth="9.7265625" defaultRowHeight="11.5"/>
  <cols>
    <col min="1" max="1" width="7.81640625" style="7" customWidth="1"/>
    <col min="2" max="3" width="1.7265625" style="2" customWidth="1"/>
    <col min="4" max="6" width="2.26953125" style="2" customWidth="1"/>
    <col min="7" max="7" width="1.7265625" style="2" customWidth="1"/>
    <col min="8" max="8" width="6.26953125" style="2" customWidth="1"/>
    <col min="9" max="9" width="16.7265625" style="2" customWidth="1"/>
    <col min="10" max="10" width="4.1796875" style="2" customWidth="1"/>
    <col min="11" max="11" width="3.26953125" style="2" customWidth="1"/>
    <col min="12" max="12" width="4.54296875" style="2" customWidth="1"/>
    <col min="13" max="13" width="2.26953125" style="2" customWidth="1"/>
    <col min="14" max="14" width="5.7265625" style="2" customWidth="1"/>
    <col min="15" max="15" width="1.7265625" style="2" customWidth="1"/>
    <col min="16" max="16" width="3" style="2" customWidth="1"/>
    <col min="17" max="17" width="3.81640625" style="8" customWidth="1"/>
    <col min="18" max="18" width="2.7265625" style="10" customWidth="1"/>
    <col min="19" max="19" width="2.1796875" style="10" customWidth="1"/>
    <col min="20" max="20" width="4.7265625" style="8" customWidth="1"/>
    <col min="21" max="21" width="8" style="2" customWidth="1"/>
    <col min="22" max="22" width="1.453125" style="2" customWidth="1"/>
    <col min="23" max="23" width="12" style="2" customWidth="1"/>
    <col min="24" max="24" width="13.453125" style="85" customWidth="1"/>
    <col min="25" max="25" width="9.7265625" style="85" customWidth="1"/>
    <col min="26" max="26" width="10.7265625" style="85" customWidth="1"/>
    <col min="27" max="47" width="9.7265625" style="85"/>
    <col min="48" max="16384" width="9.7265625" style="2"/>
  </cols>
  <sheetData>
    <row r="1" spans="1:47" ht="39.75" customHeight="1">
      <c r="A1" s="666" t="s">
        <v>18</v>
      </c>
      <c r="B1" s="1170" t="s">
        <v>44</v>
      </c>
      <c r="C1" s="1170"/>
      <c r="D1" s="1170"/>
      <c r="E1" s="1170"/>
      <c r="F1" s="1170"/>
      <c r="G1" s="1170"/>
      <c r="H1" s="1170"/>
      <c r="I1" s="1170"/>
      <c r="J1" s="1170"/>
      <c r="K1" s="1170"/>
      <c r="L1" s="1170"/>
      <c r="M1" s="1170"/>
      <c r="N1" s="1170"/>
      <c r="O1" s="1170"/>
      <c r="P1" s="1170"/>
      <c r="Q1" s="1170"/>
      <c r="R1" s="1170"/>
      <c r="S1" s="1170"/>
      <c r="T1" s="1170"/>
      <c r="U1" s="1170"/>
      <c r="V1" s="1170"/>
      <c r="W1" s="1170"/>
    </row>
    <row r="2" spans="1:47" s="3" customFormat="1" ht="24" customHeight="1">
      <c r="A2" s="207" t="s">
        <v>157</v>
      </c>
      <c r="B2" s="669" t="s">
        <v>309</v>
      </c>
      <c r="C2" s="48"/>
      <c r="D2" s="48"/>
      <c r="E2" s="39"/>
      <c r="F2" s="39"/>
      <c r="G2" s="39"/>
      <c r="H2" s="39"/>
      <c r="I2" s="39"/>
      <c r="J2" s="39"/>
      <c r="K2" s="39"/>
      <c r="L2" s="39"/>
      <c r="M2" s="39"/>
      <c r="N2" s="39"/>
      <c r="O2" s="39"/>
      <c r="P2" s="39"/>
      <c r="Q2" s="46"/>
      <c r="R2" s="47"/>
      <c r="S2" s="47"/>
      <c r="T2" s="46"/>
      <c r="U2" s="38"/>
      <c r="V2" s="38"/>
      <c r="W2" s="242" t="s">
        <v>335</v>
      </c>
      <c r="X2" s="633"/>
      <c r="Y2" s="633"/>
      <c r="Z2" s="633"/>
      <c r="AA2" s="633"/>
      <c r="AB2" s="633"/>
      <c r="AC2" s="633"/>
      <c r="AD2" s="633"/>
      <c r="AE2" s="633"/>
      <c r="AF2" s="633"/>
      <c r="AG2" s="633"/>
      <c r="AH2" s="633"/>
      <c r="AI2" s="633"/>
      <c r="AJ2" s="633"/>
      <c r="AK2" s="633"/>
      <c r="AL2" s="633"/>
      <c r="AM2" s="633"/>
      <c r="AN2" s="633"/>
      <c r="AO2" s="633"/>
      <c r="AP2" s="633"/>
      <c r="AQ2" s="633"/>
      <c r="AR2" s="633"/>
      <c r="AS2" s="633"/>
      <c r="AT2" s="633"/>
      <c r="AU2" s="633"/>
    </row>
    <row r="3" spans="1:47" ht="21" customHeight="1">
      <c r="A3" s="207" t="s">
        <v>156</v>
      </c>
      <c r="B3" s="1156" t="s">
        <v>340</v>
      </c>
      <c r="C3" s="1156"/>
      <c r="D3" s="1156"/>
      <c r="E3" s="1156"/>
      <c r="F3" s="1156"/>
      <c r="G3" s="1156"/>
      <c r="H3" s="1156"/>
      <c r="I3" s="1156"/>
      <c r="J3" s="1157" t="str">
        <f>IF(SUM('Gebäude-3'!BC36,'Gebäude-3'!BC38)=0,"",SUM('Gebäude-3'!BC36,'Gebäude-3'!BC38))</f>
        <v/>
      </c>
      <c r="K3" s="1157"/>
      <c r="L3" s="779" t="s">
        <v>282</v>
      </c>
      <c r="M3" s="779"/>
      <c r="N3" s="779"/>
      <c r="O3" s="779"/>
      <c r="P3" s="37" t="s">
        <v>41</v>
      </c>
      <c r="Q3" s="1154"/>
      <c r="R3" s="1154"/>
      <c r="S3" s="1154"/>
      <c r="T3" s="36" t="s">
        <v>74</v>
      </c>
      <c r="U3" s="107" t="s">
        <v>533</v>
      </c>
      <c r="V3" s="237"/>
      <c r="W3" s="226" t="str">
        <f t="shared" ref="W3:W8" si="0">IF(OR(J3="",Q3=""),"",ROUND(J3*Q3*12,0))</f>
        <v/>
      </c>
    </row>
    <row r="4" spans="1:47" ht="21" customHeight="1">
      <c r="A4" s="207" t="s">
        <v>158</v>
      </c>
      <c r="B4" s="1156" t="s">
        <v>341</v>
      </c>
      <c r="C4" s="1156"/>
      <c r="D4" s="1156"/>
      <c r="E4" s="1156"/>
      <c r="F4" s="1156"/>
      <c r="G4" s="1156"/>
      <c r="H4" s="1156"/>
      <c r="I4" s="1156"/>
      <c r="J4" s="1020" t="str">
        <f>IF(SUM('Gebäude-3'!BL38,'Gebäude-3'!BL36)=0,"",SUM('Gebäude-3'!BL38,'Gebäude-3'!BL36))</f>
        <v/>
      </c>
      <c r="K4" s="1020"/>
      <c r="L4" s="779" t="s">
        <v>283</v>
      </c>
      <c r="M4" s="779"/>
      <c r="N4" s="779"/>
      <c r="O4" s="779"/>
      <c r="P4" s="37" t="s">
        <v>41</v>
      </c>
      <c r="Q4" s="1154"/>
      <c r="R4" s="1154"/>
      <c r="S4" s="1154"/>
      <c r="T4" s="36" t="s">
        <v>74</v>
      </c>
      <c r="U4" s="107" t="s">
        <v>533</v>
      </c>
      <c r="V4" s="237"/>
      <c r="W4" s="226" t="str">
        <f t="shared" si="0"/>
        <v/>
      </c>
    </row>
    <row r="5" spans="1:47" ht="21" customHeight="1">
      <c r="A5" s="207" t="s">
        <v>159</v>
      </c>
      <c r="B5" s="1155" t="s">
        <v>42</v>
      </c>
      <c r="C5" s="1155"/>
      <c r="D5" s="1155"/>
      <c r="E5" s="1155"/>
      <c r="F5" s="1155"/>
      <c r="G5" s="1155"/>
      <c r="H5" s="1155"/>
      <c r="I5" s="1155"/>
      <c r="J5" s="1020" t="str">
        <f>'Gebäude-3'!AB60</f>
        <v/>
      </c>
      <c r="K5" s="1020"/>
      <c r="L5" s="243" t="s">
        <v>82</v>
      </c>
      <c r="M5" s="85"/>
      <c r="N5" s="243"/>
      <c r="O5" s="243"/>
      <c r="P5" s="37" t="s">
        <v>59</v>
      </c>
      <c r="Q5" s="1154"/>
      <c r="R5" s="1154"/>
      <c r="S5" s="1154"/>
      <c r="T5" s="36" t="s">
        <v>74</v>
      </c>
      <c r="U5" s="241" t="s">
        <v>306</v>
      </c>
      <c r="V5" s="238"/>
      <c r="W5" s="226" t="str">
        <f t="shared" si="0"/>
        <v/>
      </c>
    </row>
    <row r="6" spans="1:47" ht="21" customHeight="1">
      <c r="A6" s="207" t="s">
        <v>160</v>
      </c>
      <c r="B6" s="1174" t="s">
        <v>288</v>
      </c>
      <c r="C6" s="1174"/>
      <c r="D6" s="1174"/>
      <c r="E6" s="1174"/>
      <c r="F6" s="1174"/>
      <c r="G6" s="1174"/>
      <c r="H6" s="1174"/>
      <c r="I6" s="1174"/>
      <c r="J6" s="1020" t="str">
        <f>IF(SUM('Gebäude-3'!BF36,'Gebäude-3'!BF38,'Gebäude-3'!BI36,'Gebäude-3'!BI38)=0,"",SUM('Gebäude-3'!BF36,'Gebäude-3'!BF38,'Gebäude-3'!BI36,'Gebäude-3'!BI38))</f>
        <v/>
      </c>
      <c r="K6" s="1020"/>
      <c r="L6" s="243" t="s">
        <v>82</v>
      </c>
      <c r="M6" s="85"/>
      <c r="N6" s="243"/>
      <c r="O6" s="243"/>
      <c r="P6" s="37" t="s">
        <v>59</v>
      </c>
      <c r="Q6" s="1154"/>
      <c r="R6" s="1154"/>
      <c r="S6" s="1154"/>
      <c r="T6" s="36" t="s">
        <v>74</v>
      </c>
      <c r="U6" s="241" t="s">
        <v>307</v>
      </c>
      <c r="V6" s="238"/>
      <c r="W6" s="226" t="str">
        <f t="shared" si="0"/>
        <v/>
      </c>
    </row>
    <row r="7" spans="1:47" ht="21" customHeight="1">
      <c r="A7" s="207" t="s">
        <v>284</v>
      </c>
      <c r="B7" s="1155" t="s">
        <v>58</v>
      </c>
      <c r="C7" s="1155"/>
      <c r="D7" s="1155"/>
      <c r="E7" s="1155"/>
      <c r="F7" s="1155"/>
      <c r="G7" s="1155"/>
      <c r="H7" s="1155"/>
      <c r="I7" s="1155"/>
      <c r="J7" s="1020" t="str">
        <f>IF('Gebäude-3'!AB38="","",'Gebäude-3'!AB38)</f>
        <v/>
      </c>
      <c r="K7" s="1020"/>
      <c r="L7" s="243" t="s">
        <v>82</v>
      </c>
      <c r="M7" s="85"/>
      <c r="N7" s="243"/>
      <c r="O7" s="243"/>
      <c r="P7" s="37" t="s">
        <v>41</v>
      </c>
      <c r="Q7" s="1154"/>
      <c r="R7" s="1154"/>
      <c r="S7" s="1154"/>
      <c r="T7" s="36" t="s">
        <v>74</v>
      </c>
      <c r="U7" s="107" t="s">
        <v>307</v>
      </c>
      <c r="V7" s="237"/>
      <c r="W7" s="226" t="str">
        <f t="shared" si="0"/>
        <v/>
      </c>
    </row>
    <row r="8" spans="1:47" ht="21" customHeight="1">
      <c r="A8" s="207" t="s">
        <v>285</v>
      </c>
      <c r="B8" s="1153" t="s">
        <v>43</v>
      </c>
      <c r="C8" s="1153"/>
      <c r="D8" s="1153"/>
      <c r="E8" s="1153"/>
      <c r="F8" s="1153"/>
      <c r="G8" s="1153"/>
      <c r="H8" s="1153"/>
      <c r="I8" s="1153"/>
      <c r="J8" s="1020" t="str">
        <f>IF('Gebäude-3'!AB40="","",'Gebäude-3'!AB40)</f>
        <v/>
      </c>
      <c r="K8" s="1020"/>
      <c r="L8" s="239" t="s">
        <v>121</v>
      </c>
      <c r="M8" s="85"/>
      <c r="N8" s="243"/>
      <c r="O8" s="243"/>
      <c r="P8" s="37" t="s">
        <v>59</v>
      </c>
      <c r="Q8" s="1154"/>
      <c r="R8" s="1154"/>
      <c r="S8" s="1154"/>
      <c r="T8" s="36" t="s">
        <v>74</v>
      </c>
      <c r="U8" s="107" t="s">
        <v>306</v>
      </c>
      <c r="V8" s="237"/>
      <c r="W8" s="226" t="str">
        <f t="shared" si="0"/>
        <v/>
      </c>
      <c r="Y8" s="656"/>
      <c r="Z8" s="657"/>
    </row>
    <row r="9" spans="1:47" ht="21" customHeight="1">
      <c r="A9" s="207" t="s">
        <v>286</v>
      </c>
      <c r="B9" s="1152" t="s">
        <v>633</v>
      </c>
      <c r="C9" s="1153"/>
      <c r="D9" s="1153"/>
      <c r="E9" s="1153"/>
      <c r="F9" s="1153"/>
      <c r="G9" s="1153"/>
      <c r="H9" s="1153"/>
      <c r="I9" s="1153"/>
      <c r="J9" s="1020" t="str">
        <f>IF('Gebäude-3'!AB44="","",'Gebäude-3'!AB44)</f>
        <v/>
      </c>
      <c r="K9" s="1020"/>
      <c r="L9" s="239" t="s">
        <v>121</v>
      </c>
      <c r="M9" s="85"/>
      <c r="N9" s="243"/>
      <c r="O9" s="243"/>
      <c r="P9" s="37" t="s">
        <v>59</v>
      </c>
      <c r="Q9" s="1154"/>
      <c r="R9" s="1154"/>
      <c r="S9" s="1154"/>
      <c r="T9" s="36" t="s">
        <v>74</v>
      </c>
      <c r="U9" s="107" t="s">
        <v>306</v>
      </c>
      <c r="V9" s="237"/>
      <c r="W9" s="226" t="str">
        <f t="shared" ref="W9" si="1">IF(OR(J9="",Q9=""),"",ROUND(J9*Q9*12,0))</f>
        <v/>
      </c>
      <c r="Y9" s="656"/>
      <c r="Z9" s="657"/>
    </row>
    <row r="10" spans="1:47" s="3" customFormat="1" ht="21" customHeight="1">
      <c r="A10" s="207" t="s">
        <v>287</v>
      </c>
      <c r="B10" s="1158" t="str">
        <f>IF('Gebäude-3'!O62=0,"",'Gebäude-3'!O62)</f>
        <v/>
      </c>
      <c r="C10" s="1159"/>
      <c r="D10" s="83" t="s">
        <v>75</v>
      </c>
      <c r="E10" s="168"/>
      <c r="F10" s="168"/>
      <c r="G10" s="168"/>
      <c r="H10" s="168"/>
      <c r="I10" s="168"/>
      <c r="J10" s="28"/>
      <c r="K10" s="28"/>
      <c r="L10" s="168"/>
      <c r="M10" s="168"/>
      <c r="N10" s="244"/>
      <c r="O10" s="168"/>
      <c r="P10" s="37" t="s">
        <v>41</v>
      </c>
      <c r="Q10" s="1154"/>
      <c r="R10" s="1154"/>
      <c r="S10" s="1154"/>
      <c r="T10" s="36" t="s">
        <v>74</v>
      </c>
      <c r="U10" s="107" t="s">
        <v>308</v>
      </c>
      <c r="V10" s="237"/>
      <c r="W10" s="226" t="str">
        <f>IF(Q10="","",ROUND(Q10*'Gebäude-3'!O62*12,0))</f>
        <v/>
      </c>
      <c r="X10" s="85"/>
      <c r="Y10" s="656"/>
      <c r="Z10" s="657"/>
      <c r="AA10" s="633"/>
      <c r="AB10" s="633"/>
      <c r="AC10" s="633"/>
      <c r="AD10" s="633"/>
      <c r="AE10" s="633"/>
      <c r="AF10" s="633"/>
      <c r="AG10" s="633"/>
      <c r="AH10" s="633"/>
      <c r="AI10" s="633"/>
      <c r="AJ10" s="633"/>
      <c r="AK10" s="633"/>
      <c r="AL10" s="633"/>
      <c r="AM10" s="633"/>
      <c r="AN10" s="633"/>
      <c r="AO10" s="633"/>
      <c r="AP10" s="633"/>
      <c r="AQ10" s="633"/>
      <c r="AR10" s="633"/>
      <c r="AS10" s="633"/>
      <c r="AT10" s="633"/>
      <c r="AU10" s="633"/>
    </row>
    <row r="11" spans="1:47" ht="21" customHeight="1">
      <c r="A11" s="207" t="s">
        <v>310</v>
      </c>
      <c r="B11" s="1160" t="str">
        <f>IF(SUM('Gebäude-3'!X62:Y62,'Gebäude-3'!AD62:AE62)=0,"",SUM('Gebäude-3'!X62:Y62,'Gebäude-3'!AD62:AE62))</f>
        <v/>
      </c>
      <c r="C11" s="1161"/>
      <c r="D11" s="83" t="s">
        <v>76</v>
      </c>
      <c r="E11" s="168"/>
      <c r="F11" s="168"/>
      <c r="G11" s="168"/>
      <c r="H11" s="168"/>
      <c r="I11" s="168"/>
      <c r="J11" s="168"/>
      <c r="K11" s="168"/>
      <c r="L11" s="168"/>
      <c r="M11" s="168"/>
      <c r="N11" s="40"/>
      <c r="O11" s="28"/>
      <c r="P11" s="37" t="s">
        <v>59</v>
      </c>
      <c r="Q11" s="1154"/>
      <c r="R11" s="1154"/>
      <c r="S11" s="1154"/>
      <c r="T11" s="36" t="s">
        <v>74</v>
      </c>
      <c r="U11" s="107" t="s">
        <v>308</v>
      </c>
      <c r="V11" s="237"/>
      <c r="W11" s="226" t="str">
        <f>IF(Q11="","",ROUND(Q11*('Gebäude-3'!X62+'Gebäude-3'!AD62)*12,0))</f>
        <v/>
      </c>
      <c r="Y11" s="656"/>
      <c r="Z11" s="657"/>
    </row>
    <row r="12" spans="1:47" ht="21" customHeight="1">
      <c r="A12" s="207" t="s">
        <v>311</v>
      </c>
      <c r="B12" s="116" t="s">
        <v>634</v>
      </c>
      <c r="D12" s="28"/>
      <c r="E12" s="28"/>
      <c r="F12" s="28"/>
      <c r="G12" s="28"/>
      <c r="H12" s="28"/>
      <c r="I12" s="28"/>
      <c r="J12" s="1169"/>
      <c r="K12" s="1169"/>
      <c r="L12" s="1169"/>
      <c r="M12" s="1169"/>
      <c r="N12" s="1169"/>
      <c r="O12" s="1169"/>
      <c r="P12" s="1169"/>
      <c r="Q12" s="28"/>
      <c r="R12" s="28"/>
      <c r="S12" s="28"/>
      <c r="T12" s="28"/>
      <c r="U12" s="28"/>
      <c r="V12" s="41"/>
      <c r="W12" s="227"/>
      <c r="Y12" s="656"/>
      <c r="Z12" s="657"/>
    </row>
    <row r="13" spans="1:47" ht="21" customHeight="1">
      <c r="A13" s="207" t="s">
        <v>312</v>
      </c>
      <c r="B13" s="28" t="s">
        <v>53</v>
      </c>
      <c r="D13" s="28"/>
      <c r="E13" s="28"/>
      <c r="F13" s="28"/>
      <c r="G13" s="28"/>
      <c r="H13" s="28"/>
      <c r="I13" s="28"/>
      <c r="J13" s="1169"/>
      <c r="K13" s="1169"/>
      <c r="L13" s="1169"/>
      <c r="M13" s="1169"/>
      <c r="N13" s="1169"/>
      <c r="O13" s="1169"/>
      <c r="P13" s="1169"/>
      <c r="Q13" s="28"/>
      <c r="R13" s="28"/>
      <c r="S13" s="28"/>
      <c r="T13" s="28"/>
      <c r="U13" s="28"/>
      <c r="V13" s="41"/>
      <c r="W13" s="227"/>
      <c r="Y13" s="656"/>
    </row>
    <row r="14" spans="1:47" ht="21" customHeight="1">
      <c r="A14" s="207" t="s">
        <v>522</v>
      </c>
      <c r="B14" s="665" t="s">
        <v>54</v>
      </c>
      <c r="C14" s="39"/>
      <c r="D14" s="39"/>
      <c r="E14" s="39"/>
      <c r="F14" s="39"/>
      <c r="G14" s="39"/>
      <c r="H14" s="39"/>
      <c r="I14" s="39"/>
      <c r="J14" s="39"/>
      <c r="K14" s="39"/>
      <c r="L14" s="39"/>
      <c r="M14" s="39"/>
      <c r="N14" s="39"/>
      <c r="O14" s="39"/>
      <c r="P14" s="39"/>
      <c r="Q14" s="46"/>
      <c r="R14" s="47"/>
      <c r="S14" s="47"/>
      <c r="T14" s="46"/>
      <c r="U14" s="38"/>
      <c r="V14" s="220"/>
      <c r="W14" s="228" t="str">
        <f>IF(SUM(W3:W13)=0,"",SUM(W3:W13))</f>
        <v/>
      </c>
    </row>
    <row r="15" spans="1:47" ht="24.65" customHeight="1">
      <c r="A15" s="173"/>
      <c r="B15" s="1165" t="s">
        <v>636</v>
      </c>
      <c r="C15" s="1165"/>
      <c r="D15" s="1165"/>
      <c r="E15" s="1165"/>
      <c r="F15" s="1165"/>
      <c r="G15" s="1165"/>
      <c r="H15" s="1165"/>
      <c r="I15" s="1165"/>
      <c r="J15" s="1165"/>
      <c r="K15" s="1165"/>
      <c r="L15" s="1165"/>
      <c r="M15" s="1165"/>
      <c r="N15" s="1165"/>
      <c r="O15" s="1165"/>
      <c r="P15" s="1165"/>
      <c r="Q15" s="1165"/>
      <c r="R15" s="1165"/>
      <c r="S15" s="1165"/>
      <c r="T15" s="1165"/>
      <c r="U15" s="1165"/>
      <c r="V15" s="38"/>
      <c r="W15" s="1163"/>
      <c r="Y15" s="657"/>
    </row>
    <row r="16" spans="1:47" ht="21" customHeight="1">
      <c r="A16" s="207" t="s">
        <v>161</v>
      </c>
      <c r="B16" s="669" t="s">
        <v>370</v>
      </c>
      <c r="C16" s="39"/>
      <c r="D16" s="39"/>
      <c r="E16" s="39"/>
      <c r="F16" s="39"/>
      <c r="G16" s="39"/>
      <c r="H16" s="39"/>
      <c r="I16" s="39"/>
      <c r="J16" s="39"/>
      <c r="K16" s="39"/>
      <c r="L16" s="39"/>
      <c r="M16" s="39"/>
      <c r="N16" s="39"/>
      <c r="O16" s="39"/>
      <c r="P16" s="39"/>
      <c r="Q16" s="46"/>
      <c r="R16" s="47"/>
      <c r="S16" s="47"/>
      <c r="T16" s="46"/>
      <c r="U16" s="38"/>
      <c r="V16" s="38"/>
      <c r="W16" s="1164"/>
    </row>
    <row r="17" spans="1:24" ht="21" customHeight="1">
      <c r="A17" s="207" t="s">
        <v>162</v>
      </c>
      <c r="B17" s="239" t="s">
        <v>402</v>
      </c>
      <c r="C17" s="239"/>
      <c r="D17" s="239"/>
      <c r="E17" s="239"/>
      <c r="F17" s="239"/>
      <c r="G17" s="239"/>
      <c r="H17" s="239"/>
      <c r="I17" s="239"/>
      <c r="J17" s="283"/>
      <c r="K17" s="283"/>
      <c r="L17" s="283"/>
      <c r="M17" s="283"/>
      <c r="N17" s="283"/>
      <c r="O17" s="283"/>
      <c r="P17" s="283"/>
      <c r="Q17" s="283"/>
      <c r="R17" s="283"/>
      <c r="S17" s="284"/>
      <c r="T17" s="284"/>
      <c r="U17" s="284"/>
      <c r="V17" s="43"/>
      <c r="W17" s="1172" t="str">
        <f>IF(W14="","",SUM(W3:W11)*0.2)</f>
        <v/>
      </c>
    </row>
    <row r="18" spans="1:24">
      <c r="A18" s="173"/>
      <c r="B18" s="239" t="s">
        <v>305</v>
      </c>
      <c r="C18" s="217"/>
      <c r="D18" s="28"/>
      <c r="E18" s="28"/>
      <c r="F18" s="28"/>
      <c r="G18" s="28"/>
      <c r="H18" s="28"/>
      <c r="I18" s="28"/>
      <c r="J18" s="283"/>
      <c r="K18" s="283"/>
      <c r="L18" s="283"/>
      <c r="M18" s="283"/>
      <c r="N18" s="283"/>
      <c r="O18" s="283"/>
      <c r="P18" s="283"/>
      <c r="Q18" s="283"/>
      <c r="R18" s="283"/>
      <c r="S18" s="168"/>
      <c r="T18" s="28"/>
      <c r="U18" s="35"/>
      <c r="V18" s="43"/>
      <c r="W18" s="1173"/>
    </row>
    <row r="19" spans="1:24" ht="22" customHeight="1">
      <c r="A19" s="207" t="s">
        <v>303</v>
      </c>
      <c r="B19" s="116" t="s">
        <v>371</v>
      </c>
      <c r="C19" s="217"/>
      <c r="D19" s="28"/>
      <c r="E19" s="28"/>
      <c r="F19" s="28"/>
      <c r="G19" s="28"/>
      <c r="H19" s="28"/>
      <c r="I19" s="28"/>
      <c r="J19" s="245"/>
      <c r="K19" s="28"/>
      <c r="M19" s="28"/>
      <c r="N19" s="28"/>
      <c r="O19" s="168"/>
      <c r="P19" s="85"/>
      <c r="Q19" s="180"/>
      <c r="R19" s="247"/>
      <c r="S19" s="246"/>
      <c r="T19" s="33"/>
      <c r="V19" s="43"/>
      <c r="W19" s="227"/>
    </row>
    <row r="20" spans="1:24" ht="22" customHeight="1">
      <c r="A20" s="207" t="s">
        <v>304</v>
      </c>
      <c r="B20" s="116" t="s">
        <v>635</v>
      </c>
      <c r="C20" s="116"/>
      <c r="D20" s="28"/>
      <c r="E20" s="28"/>
      <c r="F20" s="28"/>
      <c r="G20" s="28"/>
      <c r="H20" s="28"/>
      <c r="I20" s="28"/>
      <c r="J20" s="1169"/>
      <c r="K20" s="1169"/>
      <c r="L20" s="1169"/>
      <c r="M20" s="1169"/>
      <c r="N20" s="1169"/>
      <c r="O20" s="1169"/>
      <c r="P20" s="1169"/>
      <c r="Q20" s="28"/>
      <c r="R20" s="28"/>
      <c r="S20" s="28"/>
      <c r="T20" s="28"/>
      <c r="U20" s="35"/>
      <c r="V20" s="43"/>
      <c r="W20" s="227"/>
    </row>
    <row r="21" spans="1:24" ht="22" customHeight="1">
      <c r="A21" s="207" t="s">
        <v>163</v>
      </c>
      <c r="B21" s="665" t="s">
        <v>372</v>
      </c>
      <c r="C21" s="223"/>
      <c r="D21" s="39"/>
      <c r="E21" s="39"/>
      <c r="F21" s="39"/>
      <c r="G21" s="39"/>
      <c r="H21" s="39"/>
      <c r="I21" s="39"/>
      <c r="J21" s="39"/>
      <c r="K21" s="39"/>
      <c r="L21" s="39"/>
      <c r="M21" s="39"/>
      <c r="N21" s="39"/>
      <c r="O21" s="39"/>
      <c r="P21" s="39"/>
      <c r="Q21" s="46"/>
      <c r="R21" s="1162" t="str">
        <f>IF(W21="","","entspricht:")</f>
        <v/>
      </c>
      <c r="S21" s="1162"/>
      <c r="T21" s="1162"/>
      <c r="U21" s="222" t="str">
        <f>IF(OR(W21="",W14=""),"",W21/W14*100)</f>
        <v/>
      </c>
      <c r="V21" s="38"/>
      <c r="W21" s="228" t="str">
        <f>IF(SUM(W17:W20)=0,"",SUM(W17:W20))</f>
        <v/>
      </c>
    </row>
    <row r="22" spans="1:24" ht="22" customHeight="1">
      <c r="A22" s="207" t="s">
        <v>164</v>
      </c>
      <c r="B22" s="259" t="s">
        <v>373</v>
      </c>
      <c r="C22" s="223"/>
      <c r="D22" s="39"/>
      <c r="E22" s="39"/>
      <c r="F22" s="39"/>
      <c r="G22" s="39"/>
      <c r="H22" s="39"/>
      <c r="I22" s="39"/>
      <c r="J22" s="39"/>
      <c r="K22" s="39"/>
      <c r="L22" s="39"/>
      <c r="M22" s="39"/>
      <c r="N22" s="39"/>
      <c r="O22" s="39"/>
      <c r="P22" s="39"/>
      <c r="Q22" s="46"/>
      <c r="R22" s="47"/>
      <c r="S22" s="47"/>
      <c r="T22" s="46"/>
      <c r="U22" s="38"/>
      <c r="V22" s="38"/>
      <c r="W22" s="226" t="str">
        <f>IF(OR(W14="",W21=""),"",W14-W21)</f>
        <v/>
      </c>
    </row>
    <row r="23" spans="1:24" ht="22" customHeight="1">
      <c r="A23" s="207" t="s">
        <v>165</v>
      </c>
      <c r="B23" s="259" t="s">
        <v>342</v>
      </c>
      <c r="C23" s="223"/>
      <c r="D23" s="39"/>
      <c r="E23" s="39"/>
      <c r="F23" s="39"/>
      <c r="G23" s="39"/>
      <c r="H23" s="39"/>
      <c r="I23" s="39"/>
      <c r="J23" s="39"/>
      <c r="K23" s="39"/>
      <c r="L23" s="39"/>
      <c r="M23" s="39"/>
      <c r="N23" s="39"/>
      <c r="O23" s="39"/>
      <c r="P23" s="39"/>
      <c r="Q23" s="46"/>
      <c r="R23" s="47"/>
      <c r="S23" s="47"/>
      <c r="T23" s="46"/>
      <c r="U23" s="38"/>
      <c r="V23" s="38"/>
      <c r="W23" s="226" t="str">
        <f>IF(SUM('Kosten und Finanzierung'!T76:W76)=0,"",SUM('Kosten und Finanzierung'!T76:W76))</f>
        <v/>
      </c>
    </row>
    <row r="24" spans="1:24" ht="22" customHeight="1">
      <c r="A24" s="207" t="s">
        <v>166</v>
      </c>
      <c r="B24" s="224" t="str">
        <f>IF(W24&lt;0,"Unterdeckung","Überdeckung (Mietreinertrag abzüglich Kapitaldienst)")</f>
        <v>Überdeckung (Mietreinertrag abzüglich Kapitaldienst)</v>
      </c>
      <c r="C24" s="223"/>
      <c r="D24" s="39"/>
      <c r="E24" s="39"/>
      <c r="F24" s="39"/>
      <c r="G24" s="39"/>
      <c r="H24" s="39"/>
      <c r="I24" s="39"/>
      <c r="J24" s="39"/>
      <c r="K24" s="39"/>
      <c r="L24" s="39"/>
      <c r="M24" s="39"/>
      <c r="N24" s="39"/>
      <c r="O24" s="39"/>
      <c r="P24" s="39"/>
      <c r="Q24" s="46"/>
      <c r="R24" s="47"/>
      <c r="S24" s="47"/>
      <c r="T24" s="46"/>
      <c r="U24" s="38"/>
      <c r="V24" s="38"/>
      <c r="W24" s="225" t="str">
        <f>IF(OR(W22="",W23=""),"",W22-W23)</f>
        <v/>
      </c>
    </row>
    <row r="25" spans="1:24" ht="22" customHeight="1">
      <c r="A25" s="218"/>
      <c r="B25" s="223" t="s">
        <v>349</v>
      </c>
      <c r="C25" s="223"/>
      <c r="D25" s="39"/>
      <c r="E25" s="39"/>
      <c r="F25" s="39"/>
      <c r="G25" s="39"/>
      <c r="H25" s="39"/>
      <c r="I25" s="39"/>
      <c r="J25" s="39"/>
      <c r="K25" s="39"/>
      <c r="L25" s="39"/>
      <c r="M25" s="39"/>
      <c r="N25" s="39"/>
      <c r="O25" s="39"/>
      <c r="P25" s="39"/>
      <c r="Q25" s="46"/>
      <c r="R25" s="47"/>
      <c r="S25" s="47"/>
      <c r="T25" s="46"/>
      <c r="U25" s="38"/>
      <c r="V25" s="38"/>
      <c r="W25" s="252"/>
    </row>
    <row r="26" spans="1:24" ht="22" customHeight="1">
      <c r="A26" s="666" t="s">
        <v>445</v>
      </c>
      <c r="B26" s="666" t="s">
        <v>534</v>
      </c>
      <c r="C26" s="666"/>
      <c r="D26" s="26"/>
      <c r="E26" s="26"/>
      <c r="F26" s="26"/>
      <c r="G26" s="26"/>
      <c r="H26" s="26"/>
      <c r="I26" s="26"/>
      <c r="J26" s="216"/>
      <c r="K26" s="216"/>
      <c r="L26" s="216"/>
      <c r="M26" s="216"/>
      <c r="N26" s="216"/>
      <c r="O26" s="216"/>
      <c r="P26" s="216"/>
      <c r="Q26" s="216"/>
      <c r="R26" s="216"/>
      <c r="S26" s="216"/>
      <c r="T26" s="216"/>
      <c r="U26" s="216"/>
      <c r="V26" s="38"/>
      <c r="W26" s="221"/>
    </row>
    <row r="27" spans="1:24" ht="16.5" customHeight="1">
      <c r="A27" s="207" t="s">
        <v>613</v>
      </c>
      <c r="B27" s="342" t="s">
        <v>614</v>
      </c>
      <c r="C27" s="342"/>
      <c r="D27" s="342"/>
      <c r="E27" s="342"/>
      <c r="F27" s="342"/>
      <c r="G27" s="342"/>
      <c r="H27" s="342"/>
      <c r="I27" s="94"/>
      <c r="J27" s="94"/>
      <c r="K27" s="94"/>
      <c r="L27" s="94"/>
      <c r="M27" s="94"/>
      <c r="N27" s="94"/>
      <c r="O27" s="94"/>
      <c r="P27" s="94"/>
      <c r="Q27" s="1166"/>
      <c r="R27" s="1166"/>
      <c r="S27" s="1166"/>
      <c r="T27" s="1166"/>
      <c r="U27" s="685" t="s">
        <v>659</v>
      </c>
      <c r="V27" s="85"/>
      <c r="W27" s="85"/>
    </row>
    <row r="28" spans="1:24" ht="16" customHeight="1">
      <c r="A28" s="207" t="s">
        <v>616</v>
      </c>
      <c r="B28" s="342" t="s">
        <v>615</v>
      </c>
      <c r="C28" s="342"/>
      <c r="D28" s="342"/>
      <c r="E28" s="342"/>
      <c r="F28" s="342"/>
      <c r="G28" s="342"/>
      <c r="H28" s="342"/>
      <c r="I28" s="94"/>
      <c r="J28" s="94"/>
      <c r="K28" s="94"/>
      <c r="L28" s="94"/>
      <c r="M28" s="94"/>
      <c r="N28" s="94"/>
      <c r="O28" s="94"/>
      <c r="P28" s="94"/>
      <c r="Q28" s="1167"/>
      <c r="R28" s="1167"/>
      <c r="S28" s="1167"/>
      <c r="T28" s="1167"/>
      <c r="U28" s="239" t="s">
        <v>617</v>
      </c>
      <c r="V28" s="85"/>
      <c r="W28" s="85"/>
    </row>
    <row r="29" spans="1:24" ht="17.149999999999999" customHeight="1">
      <c r="A29" s="207" t="s">
        <v>619</v>
      </c>
      <c r="B29" s="342" t="s">
        <v>615</v>
      </c>
      <c r="C29" s="342"/>
      <c r="D29" s="342"/>
      <c r="E29" s="342"/>
      <c r="F29" s="342"/>
      <c r="G29" s="342"/>
      <c r="H29" s="342"/>
      <c r="I29" s="94"/>
      <c r="J29" s="94"/>
      <c r="K29" s="94"/>
      <c r="L29" s="94"/>
      <c r="M29" s="94"/>
      <c r="N29" s="94"/>
      <c r="O29" s="94"/>
      <c r="P29" s="94"/>
      <c r="Q29" s="1168"/>
      <c r="R29" s="1168"/>
      <c r="S29" s="1168"/>
      <c r="T29" s="1168"/>
      <c r="U29" s="342" t="s">
        <v>618</v>
      </c>
      <c r="V29" s="85"/>
      <c r="W29" s="85"/>
    </row>
    <row r="30" spans="1:24" ht="12" customHeight="1">
      <c r="A30" s="207" t="s">
        <v>620</v>
      </c>
      <c r="B30" s="342" t="s">
        <v>653</v>
      </c>
      <c r="C30" s="342"/>
      <c r="D30" s="342"/>
      <c r="E30" s="342"/>
      <c r="F30" s="342"/>
      <c r="G30" s="342"/>
      <c r="H30" s="342"/>
      <c r="I30" s="94"/>
      <c r="J30" s="94"/>
      <c r="K30" s="94"/>
      <c r="L30" s="94"/>
      <c r="M30" s="94"/>
      <c r="N30" s="681" t="s">
        <v>562</v>
      </c>
      <c r="O30" s="682" t="b">
        <v>0</v>
      </c>
      <c r="P30" s="85"/>
      <c r="Q30" s="683" t="s">
        <v>563</v>
      </c>
      <c r="R30" s="682" t="b">
        <v>0</v>
      </c>
      <c r="S30" s="247"/>
      <c r="T30" s="180"/>
      <c r="U30" s="684"/>
      <c r="V30" s="105"/>
      <c r="W30" s="94"/>
      <c r="X30" s="658"/>
    </row>
    <row r="31" spans="1:24" ht="19.899999999999999" customHeight="1">
      <c r="A31" s="39"/>
      <c r="C31" s="28"/>
      <c r="D31" s="28"/>
      <c r="E31" s="28"/>
      <c r="F31" s="28"/>
      <c r="G31" s="28"/>
      <c r="H31" s="28"/>
      <c r="I31" s="28"/>
      <c r="J31" s="28"/>
      <c r="K31" s="28"/>
      <c r="L31" s="28"/>
      <c r="M31" s="28"/>
      <c r="N31" s="28"/>
      <c r="O31" s="28"/>
      <c r="P31" s="28"/>
      <c r="Q31" s="28"/>
      <c r="R31" s="28"/>
      <c r="S31" s="28"/>
      <c r="T31" s="28"/>
      <c r="U31" s="28"/>
      <c r="V31" s="28"/>
      <c r="W31" s="28"/>
    </row>
    <row r="32" spans="1:24" ht="13.5" customHeight="1">
      <c r="A32" s="28"/>
      <c r="B32" s="116" t="s">
        <v>55</v>
      </c>
      <c r="C32" s="28"/>
      <c r="D32" s="28"/>
      <c r="E32" s="28"/>
      <c r="F32" s="28"/>
      <c r="G32" s="28"/>
      <c r="H32" s="28"/>
      <c r="I32" s="28"/>
      <c r="J32" s="28"/>
      <c r="K32" s="28"/>
      <c r="L32" s="28"/>
      <c r="M32" s="28"/>
      <c r="N32" s="28"/>
      <c r="O32" s="28"/>
      <c r="P32" s="28"/>
      <c r="Q32" s="28"/>
      <c r="R32" s="28"/>
      <c r="S32" s="28"/>
      <c r="T32" s="28"/>
      <c r="U32" s="28"/>
      <c r="V32" s="28"/>
      <c r="W32" s="28"/>
    </row>
    <row r="33" spans="1:23" ht="131.5" customHeight="1">
      <c r="A33" s="339">
        <f ca="1">TODAY()</f>
        <v>46316</v>
      </c>
      <c r="B33" s="1171"/>
      <c r="C33" s="1171"/>
      <c r="D33" s="1171"/>
      <c r="E33" s="1171"/>
      <c r="F33" s="1171"/>
      <c r="G33" s="1171"/>
      <c r="H33" s="1171"/>
      <c r="I33" s="1171"/>
      <c r="J33" s="1171"/>
      <c r="K33" s="1171"/>
      <c r="L33" s="1171"/>
      <c r="M33" s="1171"/>
      <c r="N33" s="1171"/>
      <c r="O33" s="1171"/>
      <c r="P33" s="1171"/>
      <c r="Q33" s="1171"/>
      <c r="R33" s="1171"/>
      <c r="S33" s="1171"/>
      <c r="T33" s="1171"/>
      <c r="U33" s="1171"/>
      <c r="V33" s="1171"/>
      <c r="W33" s="1171"/>
    </row>
    <row r="34" spans="1:23" ht="10" customHeight="1" thickBot="1">
      <c r="A34" s="219"/>
      <c r="B34" s="219"/>
      <c r="C34" s="219"/>
      <c r="D34" s="219"/>
      <c r="E34" s="219"/>
      <c r="F34" s="219"/>
      <c r="G34" s="219"/>
      <c r="H34" s="219"/>
      <c r="I34" s="219"/>
      <c r="J34" s="219"/>
      <c r="K34" s="219"/>
      <c r="L34" s="219"/>
      <c r="M34" s="219"/>
      <c r="N34" s="219"/>
      <c r="O34" s="219"/>
      <c r="P34" s="219"/>
      <c r="Q34" s="219"/>
      <c r="R34" s="219"/>
      <c r="S34" s="219"/>
      <c r="T34" s="219"/>
      <c r="U34" s="219"/>
      <c r="V34" s="219"/>
      <c r="W34" s="219"/>
    </row>
    <row r="35" spans="1:23" s="85" customFormat="1" ht="9" customHeight="1">
      <c r="A35" s="686"/>
      <c r="B35" s="686"/>
      <c r="C35" s="686"/>
      <c r="D35" s="686"/>
      <c r="E35" s="686"/>
      <c r="F35" s="686"/>
      <c r="G35" s="686"/>
      <c r="H35" s="686"/>
      <c r="I35" s="686"/>
      <c r="J35" s="686"/>
      <c r="K35" s="686"/>
      <c r="L35" s="686"/>
      <c r="M35" s="686"/>
      <c r="N35" s="686"/>
      <c r="O35" s="686"/>
      <c r="P35" s="686"/>
      <c r="Q35" s="686"/>
      <c r="R35" s="686"/>
      <c r="S35" s="686"/>
      <c r="T35" s="686"/>
      <c r="U35" s="686"/>
      <c r="V35" s="686"/>
      <c r="W35" s="686"/>
    </row>
    <row r="36" spans="1:23" s="85" customFormat="1" ht="11.25" customHeight="1">
      <c r="A36" s="93" t="s">
        <v>122</v>
      </c>
      <c r="D36" s="196" t="str">
        <f>IF(Antrag!F70="","",Antrag!F70)</f>
        <v/>
      </c>
      <c r="U36" s="736" t="s">
        <v>666</v>
      </c>
      <c r="V36" s="736"/>
      <c r="W36" s="736"/>
    </row>
    <row r="37" spans="1:23" s="85" customFormat="1" ht="5.25" customHeight="1"/>
    <row r="38" spans="1:23" s="85" customFormat="1" ht="12" customHeight="1"/>
    <row r="39" spans="1:23" s="85" customFormat="1" ht="12" customHeight="1"/>
    <row r="40" spans="1:23" s="85" customFormat="1" ht="12" customHeight="1">
      <c r="A40" s="630"/>
      <c r="Q40" s="180"/>
      <c r="R40" s="247"/>
      <c r="S40" s="247"/>
      <c r="T40" s="180"/>
    </row>
    <row r="41" spans="1:23" s="85" customFormat="1" ht="12" customHeight="1">
      <c r="A41" s="630"/>
      <c r="Q41" s="180"/>
      <c r="R41" s="247"/>
      <c r="S41" s="247"/>
      <c r="T41" s="180"/>
    </row>
    <row r="42" spans="1:23" s="85" customFormat="1" ht="12" customHeight="1">
      <c r="A42" s="630"/>
      <c r="Q42" s="180"/>
      <c r="R42" s="247"/>
      <c r="S42" s="247"/>
      <c r="T42" s="180"/>
    </row>
    <row r="43" spans="1:23" s="85" customFormat="1" ht="12" customHeight="1">
      <c r="A43" s="630"/>
      <c r="Q43" s="180"/>
      <c r="R43" s="247"/>
      <c r="S43" s="247"/>
      <c r="T43" s="180"/>
    </row>
    <row r="44" spans="1:23" s="85" customFormat="1" ht="12" customHeight="1">
      <c r="A44" s="630"/>
      <c r="Q44" s="180"/>
      <c r="R44" s="247"/>
      <c r="S44" s="247"/>
      <c r="T44" s="180"/>
    </row>
    <row r="45" spans="1:23" s="85" customFormat="1" ht="12" customHeight="1">
      <c r="A45" s="630"/>
      <c r="Q45" s="180"/>
      <c r="R45" s="247"/>
      <c r="S45" s="247"/>
      <c r="T45" s="180"/>
    </row>
    <row r="46" spans="1:23" s="85" customFormat="1" ht="12" customHeight="1">
      <c r="A46" s="630"/>
      <c r="Q46" s="180"/>
      <c r="R46" s="247"/>
      <c r="S46" s="247"/>
      <c r="T46" s="180"/>
    </row>
    <row r="47" spans="1:23" s="85" customFormat="1">
      <c r="A47" s="630"/>
      <c r="Q47" s="180"/>
      <c r="R47" s="247"/>
      <c r="S47" s="247"/>
      <c r="T47" s="180"/>
    </row>
    <row r="48" spans="1:23" s="85" customFormat="1">
      <c r="A48" s="630"/>
      <c r="Q48" s="180"/>
      <c r="R48" s="247"/>
      <c r="S48" s="247"/>
      <c r="T48" s="180"/>
    </row>
    <row r="49" spans="1:20" s="85" customFormat="1">
      <c r="A49" s="630"/>
      <c r="Q49" s="180"/>
      <c r="R49" s="247"/>
      <c r="S49" s="247"/>
      <c r="T49" s="180"/>
    </row>
    <row r="50" spans="1:20" s="85" customFormat="1">
      <c r="A50" s="630"/>
      <c r="Q50" s="180"/>
      <c r="R50" s="247"/>
      <c r="S50" s="247"/>
      <c r="T50" s="180"/>
    </row>
    <row r="51" spans="1:20" s="85" customFormat="1">
      <c r="A51" s="630"/>
      <c r="Q51" s="180"/>
      <c r="R51" s="247"/>
      <c r="S51" s="247"/>
      <c r="T51" s="180"/>
    </row>
    <row r="52" spans="1:20" s="85" customFormat="1">
      <c r="A52" s="630"/>
      <c r="Q52" s="180"/>
      <c r="R52" s="247"/>
      <c r="S52" s="247"/>
      <c r="T52" s="180"/>
    </row>
    <row r="53" spans="1:20" s="85" customFormat="1">
      <c r="A53" s="630"/>
      <c r="Q53" s="180"/>
      <c r="R53" s="247"/>
      <c r="S53" s="247"/>
      <c r="T53" s="180"/>
    </row>
    <row r="54" spans="1:20" s="85" customFormat="1">
      <c r="A54" s="630"/>
      <c r="Q54" s="180"/>
      <c r="R54" s="247"/>
      <c r="S54" s="247"/>
      <c r="T54" s="180"/>
    </row>
    <row r="55" spans="1:20" s="85" customFormat="1">
      <c r="A55" s="630"/>
      <c r="Q55" s="180"/>
      <c r="R55" s="247"/>
      <c r="S55" s="247"/>
      <c r="T55" s="180"/>
    </row>
    <row r="56" spans="1:20" s="85" customFormat="1">
      <c r="A56" s="630"/>
      <c r="Q56" s="180"/>
      <c r="R56" s="247"/>
      <c r="S56" s="247"/>
      <c r="T56" s="180"/>
    </row>
    <row r="57" spans="1:20" s="85" customFormat="1">
      <c r="A57" s="630"/>
      <c r="Q57" s="180"/>
      <c r="R57" s="247"/>
      <c r="S57" s="247"/>
      <c r="T57" s="180"/>
    </row>
    <row r="58" spans="1:20" s="85" customFormat="1">
      <c r="A58" s="630"/>
      <c r="Q58" s="180"/>
      <c r="R58" s="247"/>
      <c r="S58" s="247"/>
      <c r="T58" s="180"/>
    </row>
    <row r="59" spans="1:20" s="85" customFormat="1">
      <c r="A59" s="630"/>
      <c r="Q59" s="180"/>
      <c r="R59" s="247"/>
      <c r="S59" s="247"/>
      <c r="T59" s="180"/>
    </row>
    <row r="60" spans="1:20" s="85" customFormat="1">
      <c r="A60" s="630"/>
      <c r="Q60" s="180"/>
      <c r="R60" s="247"/>
      <c r="S60" s="247"/>
      <c r="T60" s="180"/>
    </row>
    <row r="61" spans="1:20" s="85" customFormat="1">
      <c r="A61" s="630"/>
      <c r="Q61" s="180"/>
      <c r="R61" s="247"/>
      <c r="S61" s="247"/>
      <c r="T61" s="180"/>
    </row>
    <row r="62" spans="1:20" s="85" customFormat="1">
      <c r="A62" s="630"/>
      <c r="Q62" s="180"/>
      <c r="R62" s="247"/>
      <c r="S62" s="247"/>
      <c r="T62" s="180"/>
    </row>
    <row r="63" spans="1:20" s="85" customFormat="1">
      <c r="A63" s="630"/>
      <c r="Q63" s="180"/>
      <c r="R63" s="247"/>
      <c r="S63" s="247"/>
      <c r="T63" s="180"/>
    </row>
    <row r="64" spans="1:20" s="85" customFormat="1">
      <c r="A64" s="630"/>
      <c r="Q64" s="180"/>
      <c r="R64" s="247"/>
      <c r="S64" s="247"/>
      <c r="T64" s="180"/>
    </row>
    <row r="65" spans="1:20" s="85" customFormat="1">
      <c r="A65" s="630"/>
      <c r="Q65" s="180"/>
      <c r="R65" s="247"/>
      <c r="S65" s="247"/>
      <c r="T65" s="180"/>
    </row>
    <row r="66" spans="1:20" s="85" customFormat="1">
      <c r="A66" s="630"/>
      <c r="Q66" s="180"/>
      <c r="R66" s="247"/>
      <c r="S66" s="247"/>
      <c r="T66" s="180"/>
    </row>
    <row r="67" spans="1:20" s="85" customFormat="1">
      <c r="A67" s="630"/>
      <c r="Q67" s="180"/>
      <c r="R67" s="247"/>
      <c r="S67" s="247"/>
      <c r="T67" s="180"/>
    </row>
    <row r="68" spans="1:20" s="85" customFormat="1">
      <c r="A68" s="630"/>
      <c r="Q68" s="180"/>
      <c r="R68" s="247"/>
      <c r="S68" s="247"/>
      <c r="T68" s="180"/>
    </row>
    <row r="69" spans="1:20" s="85" customFormat="1">
      <c r="A69" s="630"/>
      <c r="Q69" s="180"/>
      <c r="R69" s="247"/>
      <c r="S69" s="247"/>
      <c r="T69" s="180"/>
    </row>
    <row r="70" spans="1:20" s="85" customFormat="1">
      <c r="A70" s="630"/>
      <c r="Q70" s="180"/>
      <c r="R70" s="247"/>
      <c r="S70" s="247"/>
      <c r="T70" s="180"/>
    </row>
    <row r="71" spans="1:20" s="85" customFormat="1">
      <c r="A71" s="630"/>
      <c r="Q71" s="180"/>
      <c r="R71" s="247"/>
      <c r="S71" s="247"/>
      <c r="T71" s="180"/>
    </row>
    <row r="72" spans="1:20" s="85" customFormat="1">
      <c r="A72" s="630"/>
      <c r="Q72" s="180"/>
      <c r="R72" s="247"/>
      <c r="S72" s="247"/>
      <c r="T72" s="180"/>
    </row>
    <row r="73" spans="1:20" s="85" customFormat="1">
      <c r="A73" s="630"/>
      <c r="Q73" s="180"/>
      <c r="R73" s="247"/>
      <c r="S73" s="247"/>
      <c r="T73" s="180"/>
    </row>
    <row r="74" spans="1:20" s="85" customFormat="1">
      <c r="A74" s="630"/>
      <c r="Q74" s="180"/>
      <c r="R74" s="247"/>
      <c r="S74" s="247"/>
      <c r="T74" s="180"/>
    </row>
    <row r="75" spans="1:20" s="85" customFormat="1">
      <c r="A75" s="630"/>
      <c r="Q75" s="180"/>
      <c r="R75" s="247"/>
      <c r="S75" s="247"/>
      <c r="T75" s="180"/>
    </row>
    <row r="76" spans="1:20" s="85" customFormat="1">
      <c r="A76" s="630"/>
      <c r="Q76" s="180"/>
      <c r="R76" s="247"/>
      <c r="S76" s="247"/>
      <c r="T76" s="180"/>
    </row>
    <row r="77" spans="1:20" s="85" customFormat="1">
      <c r="A77" s="630"/>
      <c r="Q77" s="180"/>
      <c r="R77" s="247"/>
      <c r="S77" s="247"/>
      <c r="T77" s="180"/>
    </row>
    <row r="78" spans="1:20" s="85" customFormat="1">
      <c r="A78" s="630"/>
      <c r="Q78" s="180"/>
      <c r="R78" s="247"/>
      <c r="S78" s="247"/>
      <c r="T78" s="180"/>
    </row>
    <row r="79" spans="1:20" s="85" customFormat="1">
      <c r="A79" s="630"/>
      <c r="Q79" s="180"/>
      <c r="R79" s="247"/>
      <c r="S79" s="247"/>
      <c r="T79" s="180"/>
    </row>
    <row r="80" spans="1:20" s="85" customFormat="1">
      <c r="A80" s="630"/>
      <c r="Q80" s="180"/>
      <c r="R80" s="247"/>
      <c r="S80" s="247"/>
      <c r="T80" s="180"/>
    </row>
    <row r="81" spans="1:20" s="85" customFormat="1">
      <c r="A81" s="630"/>
      <c r="Q81" s="180"/>
      <c r="R81" s="247"/>
      <c r="S81" s="247"/>
      <c r="T81" s="180"/>
    </row>
    <row r="82" spans="1:20" s="85" customFormat="1">
      <c r="A82" s="630"/>
      <c r="Q82" s="180"/>
      <c r="R82" s="247"/>
      <c r="S82" s="247"/>
      <c r="T82" s="180"/>
    </row>
    <row r="83" spans="1:20" s="85" customFormat="1">
      <c r="A83" s="630"/>
      <c r="Q83" s="180"/>
      <c r="R83" s="247"/>
      <c r="S83" s="247"/>
      <c r="T83" s="180"/>
    </row>
    <row r="84" spans="1:20" s="85" customFormat="1">
      <c r="A84" s="630"/>
      <c r="Q84" s="180"/>
      <c r="R84" s="247"/>
      <c r="S84" s="247"/>
      <c r="T84" s="180"/>
    </row>
    <row r="85" spans="1:20" s="85" customFormat="1">
      <c r="A85" s="630"/>
      <c r="Q85" s="180"/>
      <c r="R85" s="247"/>
      <c r="S85" s="247"/>
      <c r="T85" s="180"/>
    </row>
    <row r="86" spans="1:20" s="85" customFormat="1">
      <c r="A86" s="630"/>
      <c r="Q86" s="180"/>
      <c r="R86" s="247"/>
      <c r="S86" s="247"/>
      <c r="T86" s="180"/>
    </row>
    <row r="87" spans="1:20" s="85" customFormat="1">
      <c r="A87" s="630"/>
      <c r="Q87" s="180"/>
      <c r="R87" s="247"/>
      <c r="S87" s="247"/>
      <c r="T87" s="180"/>
    </row>
    <row r="88" spans="1:20" s="85" customFormat="1">
      <c r="A88" s="630"/>
      <c r="Q88" s="180"/>
      <c r="R88" s="247"/>
      <c r="S88" s="247"/>
      <c r="T88" s="180"/>
    </row>
    <row r="89" spans="1:20" s="85" customFormat="1">
      <c r="A89" s="630"/>
      <c r="Q89" s="180"/>
      <c r="R89" s="247"/>
      <c r="S89" s="247"/>
      <c r="T89" s="180"/>
    </row>
    <row r="90" spans="1:20" s="85" customFormat="1">
      <c r="A90" s="630"/>
      <c r="Q90" s="180"/>
      <c r="R90" s="247"/>
      <c r="S90" s="247"/>
      <c r="T90" s="180"/>
    </row>
    <row r="91" spans="1:20" s="85" customFormat="1">
      <c r="A91" s="630"/>
      <c r="Q91" s="180"/>
      <c r="R91" s="247"/>
      <c r="S91" s="247"/>
      <c r="T91" s="180"/>
    </row>
    <row r="92" spans="1:20" s="85" customFormat="1">
      <c r="A92" s="630"/>
      <c r="Q92" s="180"/>
      <c r="R92" s="247"/>
      <c r="S92" s="247"/>
      <c r="T92" s="180"/>
    </row>
    <row r="93" spans="1:20" s="85" customFormat="1">
      <c r="A93" s="630"/>
      <c r="Q93" s="180"/>
      <c r="R93" s="247"/>
      <c r="S93" s="247"/>
      <c r="T93" s="180"/>
    </row>
    <row r="94" spans="1:20" s="85" customFormat="1">
      <c r="A94" s="630"/>
      <c r="Q94" s="180"/>
      <c r="R94" s="247"/>
      <c r="S94" s="247"/>
      <c r="T94" s="180"/>
    </row>
    <row r="95" spans="1:20" s="85" customFormat="1">
      <c r="A95" s="630"/>
      <c r="Q95" s="180"/>
      <c r="R95" s="247"/>
      <c r="S95" s="247"/>
      <c r="T95" s="180"/>
    </row>
    <row r="96" spans="1:20" s="85" customFormat="1">
      <c r="A96" s="630"/>
      <c r="Q96" s="180"/>
      <c r="R96" s="247"/>
      <c r="S96" s="247"/>
      <c r="T96" s="180"/>
    </row>
    <row r="97" spans="1:20" s="85" customFormat="1">
      <c r="A97" s="630"/>
      <c r="Q97" s="180"/>
      <c r="R97" s="247"/>
      <c r="S97" s="247"/>
      <c r="T97" s="180"/>
    </row>
    <row r="98" spans="1:20" s="85" customFormat="1">
      <c r="A98" s="630"/>
      <c r="Q98" s="180"/>
      <c r="R98" s="247"/>
      <c r="S98" s="247"/>
      <c r="T98" s="180"/>
    </row>
    <row r="99" spans="1:20" s="85" customFormat="1">
      <c r="A99" s="630"/>
      <c r="Q99" s="180"/>
      <c r="R99" s="247"/>
      <c r="S99" s="247"/>
      <c r="T99" s="180"/>
    </row>
    <row r="100" spans="1:20" s="85" customFormat="1">
      <c r="A100" s="630"/>
      <c r="Q100" s="180"/>
      <c r="R100" s="247"/>
      <c r="S100" s="247"/>
      <c r="T100" s="180"/>
    </row>
    <row r="101" spans="1:20" s="85" customFormat="1">
      <c r="A101" s="630"/>
      <c r="Q101" s="180"/>
      <c r="R101" s="247"/>
      <c r="S101" s="247"/>
      <c r="T101" s="180"/>
    </row>
    <row r="102" spans="1:20" s="85" customFormat="1">
      <c r="A102" s="630"/>
      <c r="Q102" s="180"/>
      <c r="R102" s="247"/>
      <c r="S102" s="247"/>
      <c r="T102" s="180"/>
    </row>
    <row r="103" spans="1:20" s="85" customFormat="1">
      <c r="A103" s="630"/>
      <c r="Q103" s="180"/>
      <c r="R103" s="247"/>
      <c r="S103" s="247"/>
      <c r="T103" s="180"/>
    </row>
    <row r="104" spans="1:20" s="85" customFormat="1">
      <c r="A104" s="630"/>
      <c r="Q104" s="180"/>
      <c r="R104" s="247"/>
      <c r="S104" s="247"/>
      <c r="T104" s="180"/>
    </row>
    <row r="105" spans="1:20" s="85" customFormat="1">
      <c r="A105" s="630"/>
      <c r="Q105" s="180"/>
      <c r="R105" s="247"/>
      <c r="S105" s="247"/>
      <c r="T105" s="180"/>
    </row>
    <row r="106" spans="1:20" s="85" customFormat="1">
      <c r="A106" s="630"/>
      <c r="Q106" s="180"/>
      <c r="R106" s="247"/>
      <c r="S106" s="247"/>
      <c r="T106" s="180"/>
    </row>
    <row r="107" spans="1:20" s="85" customFormat="1">
      <c r="A107" s="630"/>
      <c r="Q107" s="180"/>
      <c r="R107" s="247"/>
      <c r="S107" s="247"/>
      <c r="T107" s="180"/>
    </row>
    <row r="108" spans="1:20" s="85" customFormat="1">
      <c r="A108" s="630"/>
      <c r="Q108" s="180"/>
      <c r="R108" s="247"/>
      <c r="S108" s="247"/>
      <c r="T108" s="180"/>
    </row>
    <row r="109" spans="1:20" s="85" customFormat="1">
      <c r="A109" s="630"/>
      <c r="Q109" s="180"/>
      <c r="R109" s="247"/>
      <c r="S109" s="247"/>
      <c r="T109" s="180"/>
    </row>
    <row r="110" spans="1:20" s="85" customFormat="1">
      <c r="A110" s="630"/>
      <c r="Q110" s="180"/>
      <c r="R110" s="247"/>
      <c r="S110" s="247"/>
      <c r="T110" s="180"/>
    </row>
    <row r="111" spans="1:20" s="85" customFormat="1">
      <c r="A111" s="630"/>
      <c r="Q111" s="180"/>
      <c r="R111" s="247"/>
      <c r="S111" s="247"/>
      <c r="T111" s="180"/>
    </row>
    <row r="112" spans="1:20" s="85" customFormat="1">
      <c r="A112" s="630"/>
      <c r="Q112" s="180"/>
      <c r="R112" s="247"/>
      <c r="S112" s="247"/>
      <c r="T112" s="180"/>
    </row>
    <row r="113" spans="1:20" s="85" customFormat="1">
      <c r="A113" s="630"/>
      <c r="Q113" s="180"/>
      <c r="R113" s="247"/>
      <c r="S113" s="247"/>
      <c r="T113" s="180"/>
    </row>
    <row r="114" spans="1:20" s="85" customFormat="1">
      <c r="A114" s="630"/>
      <c r="Q114" s="180"/>
      <c r="R114" s="247"/>
      <c r="S114" s="247"/>
      <c r="T114" s="180"/>
    </row>
    <row r="115" spans="1:20" s="85" customFormat="1">
      <c r="A115" s="630"/>
      <c r="Q115" s="180"/>
      <c r="R115" s="247"/>
      <c r="S115" s="247"/>
      <c r="T115" s="180"/>
    </row>
    <row r="116" spans="1:20" s="85" customFormat="1">
      <c r="A116" s="630"/>
      <c r="Q116" s="180"/>
      <c r="R116" s="247"/>
      <c r="S116" s="247"/>
      <c r="T116" s="180"/>
    </row>
    <row r="117" spans="1:20" s="85" customFormat="1">
      <c r="A117" s="630"/>
      <c r="Q117" s="180"/>
      <c r="R117" s="247"/>
      <c r="S117" s="247"/>
      <c r="T117" s="180"/>
    </row>
    <row r="118" spans="1:20" s="85" customFormat="1">
      <c r="A118" s="630"/>
      <c r="Q118" s="180"/>
      <c r="R118" s="247"/>
      <c r="S118" s="247"/>
      <c r="T118" s="180"/>
    </row>
    <row r="119" spans="1:20" s="85" customFormat="1">
      <c r="A119" s="630"/>
      <c r="Q119" s="180"/>
      <c r="R119" s="247"/>
      <c r="S119" s="247"/>
      <c r="T119" s="180"/>
    </row>
    <row r="120" spans="1:20" s="85" customFormat="1">
      <c r="A120" s="630"/>
      <c r="Q120" s="180"/>
      <c r="R120" s="247"/>
      <c r="S120" s="247"/>
      <c r="T120" s="180"/>
    </row>
    <row r="121" spans="1:20" s="85" customFormat="1">
      <c r="A121" s="630"/>
      <c r="Q121" s="180"/>
      <c r="R121" s="247"/>
      <c r="S121" s="247"/>
      <c r="T121" s="180"/>
    </row>
    <row r="122" spans="1:20" s="85" customFormat="1">
      <c r="A122" s="630"/>
      <c r="Q122" s="180"/>
      <c r="R122" s="247"/>
      <c r="S122" s="247"/>
      <c r="T122" s="180"/>
    </row>
    <row r="123" spans="1:20" s="85" customFormat="1">
      <c r="A123" s="630"/>
      <c r="Q123" s="180"/>
      <c r="R123" s="247"/>
      <c r="S123" s="247"/>
      <c r="T123" s="180"/>
    </row>
    <row r="124" spans="1:20" s="85" customFormat="1">
      <c r="A124" s="630"/>
      <c r="Q124" s="180"/>
      <c r="R124" s="247"/>
      <c r="S124" s="247"/>
      <c r="T124" s="180"/>
    </row>
    <row r="125" spans="1:20" s="85" customFormat="1">
      <c r="A125" s="630"/>
      <c r="Q125" s="180"/>
      <c r="R125" s="247"/>
      <c r="S125" s="247"/>
      <c r="T125" s="180"/>
    </row>
    <row r="126" spans="1:20" s="85" customFormat="1">
      <c r="A126" s="630"/>
      <c r="Q126" s="180"/>
      <c r="R126" s="247"/>
      <c r="S126" s="247"/>
      <c r="T126" s="180"/>
    </row>
  </sheetData>
  <sheetProtection algorithmName="SHA-512" hashValue="QLbHXm2012B/spKgX00X3zkzYv2hVrDQG5b8mo8ht0mzmw4X8n64ZNezI+uiyd6hL99FJY9HJnJeUcNWA864Bg==" saltValue="X2GDENrrLirZFCetYqm/xA==" spinCount="100000" sheet="1" selectLockedCells="1"/>
  <customSheetViews>
    <customSheetView guid="{A9CD2B30-8F87-11D4-BDDB-400009F05927}" hiddenColumns="1" showRuler="0">
      <selection activeCell="V32" sqref="V32:V34"/>
      <pageMargins left="0.39370078740157483" right="0.39370078740157483" top="0.39370078740157483" bottom="0.39370078740157483" header="0.51181102362204722" footer="0.11811023622047245"/>
      <pageSetup paperSize="9" orientation="portrait" verticalDpi="300" r:id="rId1"/>
      <headerFooter alignWithMargins="0">
        <oddFooter xml:space="preserve">&amp;C&amp;"Times New Roman,Standard"&amp;8- 6 -&amp;10
</oddFooter>
      </headerFooter>
    </customSheetView>
  </customSheetViews>
  <mergeCells count="40">
    <mergeCell ref="B1:W1"/>
    <mergeCell ref="L3:O3"/>
    <mergeCell ref="L4:O4"/>
    <mergeCell ref="B33:W33"/>
    <mergeCell ref="B5:I5"/>
    <mergeCell ref="J6:K6"/>
    <mergeCell ref="Q5:S5"/>
    <mergeCell ref="Q6:S6"/>
    <mergeCell ref="Q7:S7"/>
    <mergeCell ref="W17:W18"/>
    <mergeCell ref="Q3:S3"/>
    <mergeCell ref="Q4:S4"/>
    <mergeCell ref="B8:I8"/>
    <mergeCell ref="J7:K7"/>
    <mergeCell ref="J8:K8"/>
    <mergeCell ref="B6:I6"/>
    <mergeCell ref="U36:W36"/>
    <mergeCell ref="Q10:S10"/>
    <mergeCell ref="Q11:S11"/>
    <mergeCell ref="B10:C10"/>
    <mergeCell ref="B11:C11"/>
    <mergeCell ref="R21:T21"/>
    <mergeCell ref="W15:W16"/>
    <mergeCell ref="B15:U15"/>
    <mergeCell ref="Q27:T27"/>
    <mergeCell ref="Q28:T28"/>
    <mergeCell ref="Q29:T29"/>
    <mergeCell ref="J12:P12"/>
    <mergeCell ref="J13:P13"/>
    <mergeCell ref="J20:P20"/>
    <mergeCell ref="B3:I3"/>
    <mergeCell ref="B4:I4"/>
    <mergeCell ref="J3:K3"/>
    <mergeCell ref="J4:K4"/>
    <mergeCell ref="J5:K5"/>
    <mergeCell ref="B9:I9"/>
    <mergeCell ref="J9:K9"/>
    <mergeCell ref="Q9:S9"/>
    <mergeCell ref="B7:I7"/>
    <mergeCell ref="Q8:S8"/>
  </mergeCells>
  <phoneticPr fontId="6" type="noConversion"/>
  <conditionalFormatting sqref="B24">
    <cfRule type="expression" dxfId="5" priority="7" stopIfTrue="1">
      <formula>$W$24&lt;0</formula>
    </cfRule>
  </conditionalFormatting>
  <conditionalFormatting sqref="Q3:S9">
    <cfRule type="expression" dxfId="4" priority="3">
      <formula>AND(J3&lt;&gt;"",Q3="")</formula>
    </cfRule>
  </conditionalFormatting>
  <conditionalFormatting sqref="Q10:S11">
    <cfRule type="expression" dxfId="3" priority="1">
      <formula>AND(B10&lt;&gt;"",Q10="")</formula>
    </cfRule>
  </conditionalFormatting>
  <conditionalFormatting sqref="W15:W16">
    <cfRule type="expression" dxfId="2" priority="1015" stopIfTrue="1">
      <formula>$W$14&lt;#REF!</formula>
    </cfRule>
  </conditionalFormatting>
  <pageMargins left="0.59055118110236227" right="0.39370078740157483" top="0.39370078740157483" bottom="0.59055118110236227" header="0.51181102362204722" footer="0.11811023622047245"/>
  <pageSetup paperSize="9" scale="92" orientation="portrait" r:id="rId2"/>
  <headerFooter alignWithMargins="0">
    <oddFooter xml:space="preserve">&amp;C&amp;"Times New Roman,Standard"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E719E-B69F-4A31-95D7-9D0694AA25C9}">
  <sheetPr>
    <pageSetUpPr fitToPage="1"/>
  </sheetPr>
  <dimension ref="A1:AR481"/>
  <sheetViews>
    <sheetView showGridLines="0" zoomScaleNormal="100" workbookViewId="0">
      <selection activeCell="E25" sqref="E25"/>
    </sheetView>
  </sheetViews>
  <sheetFormatPr baseColWidth="10" defaultColWidth="9.7265625" defaultRowHeight="14.5"/>
  <cols>
    <col min="1" max="1" width="1" style="542" customWidth="1"/>
    <col min="2" max="2" width="0.81640625" style="542" customWidth="1"/>
    <col min="3" max="4" width="1.7265625" style="412" customWidth="1"/>
    <col min="5" max="5" width="3.453125" style="412" customWidth="1"/>
    <col min="6" max="6" width="10.7265625" style="412" customWidth="1"/>
    <col min="7" max="7" width="15.81640625" style="412" customWidth="1"/>
    <col min="8" max="27" width="2.7265625" style="412" customWidth="1"/>
    <col min="28" max="28" width="7.7265625" style="412" customWidth="1"/>
    <col min="29" max="29" width="1.26953125" style="412" customWidth="1"/>
    <col min="30" max="30" width="1" style="412" customWidth="1"/>
    <col min="31" max="31" width="9.1796875" style="411" customWidth="1"/>
    <col min="32" max="32" width="15.54296875" style="411" customWidth="1"/>
    <col min="33" max="44" width="9.7265625" style="411" customWidth="1"/>
    <col min="45" max="50" width="9.7265625" style="412" customWidth="1"/>
    <col min="51" max="51" width="5.26953125" style="412" customWidth="1"/>
    <col min="52" max="16384" width="9.7265625" style="412"/>
  </cols>
  <sheetData>
    <row r="1" spans="1:44" ht="15" customHeight="1">
      <c r="A1" s="539"/>
      <c r="B1" s="539"/>
      <c r="C1" s="409"/>
      <c r="D1" s="409"/>
      <c r="E1" s="410"/>
      <c r="F1" s="410"/>
      <c r="G1" s="410"/>
      <c r="H1" s="410"/>
      <c r="I1" s="410"/>
      <c r="J1" s="409"/>
      <c r="K1" s="409"/>
      <c r="L1" s="409"/>
      <c r="M1" s="409"/>
      <c r="N1" s="409"/>
      <c r="O1" s="409"/>
      <c r="P1" s="411"/>
      <c r="Q1" s="411"/>
      <c r="R1" s="411"/>
      <c r="S1" s="411"/>
      <c r="T1" s="411"/>
      <c r="U1" s="411"/>
      <c r="V1" s="411"/>
      <c r="W1" s="411"/>
      <c r="X1" s="411"/>
      <c r="Y1" s="411"/>
      <c r="Z1" s="411"/>
      <c r="AA1" s="411"/>
      <c r="AB1" s="411"/>
      <c r="AC1" s="411"/>
      <c r="AD1" s="411"/>
    </row>
    <row r="2" spans="1:44" ht="14.25" customHeight="1">
      <c r="A2" s="94"/>
      <c r="B2" s="341"/>
      <c r="C2" s="413"/>
      <c r="D2" s="254" t="s">
        <v>450</v>
      </c>
      <c r="E2" s="255"/>
      <c r="F2" s="255"/>
      <c r="G2" s="255"/>
      <c r="H2" s="1177" t="str">
        <f>IF(Antrag!$D$12="","",Antrag!$D$12)</f>
        <v/>
      </c>
      <c r="I2" s="1178"/>
      <c r="J2" s="1178"/>
      <c r="K2" s="1178"/>
      <c r="L2" s="1178"/>
      <c r="M2" s="1178"/>
      <c r="N2" s="1178"/>
      <c r="O2" s="1178"/>
      <c r="P2" s="1178"/>
      <c r="Q2" s="1178"/>
      <c r="R2" s="1178"/>
      <c r="S2" s="1178"/>
      <c r="T2" s="1178"/>
      <c r="Y2" s="414"/>
      <c r="Z2" s="414"/>
      <c r="AA2" s="414"/>
      <c r="AB2" s="414"/>
      <c r="AC2" s="414"/>
      <c r="AD2" s="411"/>
    </row>
    <row r="3" spans="1:44" ht="4" customHeight="1">
      <c r="A3" s="94"/>
      <c r="B3" s="341"/>
      <c r="C3" s="413"/>
      <c r="D3" s="255"/>
      <c r="E3" s="255"/>
      <c r="F3" s="255"/>
      <c r="G3" s="255"/>
      <c r="H3" s="109"/>
      <c r="I3" s="109"/>
      <c r="J3" s="109"/>
      <c r="K3" s="109"/>
      <c r="L3" s="109"/>
      <c r="M3" s="109"/>
      <c r="N3" s="109"/>
      <c r="O3" s="109"/>
      <c r="P3" s="109"/>
      <c r="Q3" s="109"/>
      <c r="R3" s="109"/>
      <c r="S3" s="109"/>
      <c r="U3" s="413"/>
      <c r="Y3" s="414"/>
      <c r="Z3" s="414"/>
      <c r="AA3" s="414"/>
      <c r="AB3" s="414"/>
      <c r="AC3" s="414"/>
      <c r="AD3" s="411"/>
    </row>
    <row r="4" spans="1:44" ht="15" customHeight="1">
      <c r="A4" s="94"/>
      <c r="B4" s="341"/>
      <c r="C4" s="413"/>
      <c r="D4" s="254" t="s">
        <v>419</v>
      </c>
      <c r="E4" s="255"/>
      <c r="F4" s="255"/>
      <c r="G4" s="255"/>
      <c r="H4" s="1177" t="str">
        <f>IF(Antrag!$D$23="","",CONCATENATE(Antrag!$D$23,", ",Antrag!$D$25," "))</f>
        <v/>
      </c>
      <c r="I4" s="1177"/>
      <c r="J4" s="1177"/>
      <c r="K4" s="1177"/>
      <c r="L4" s="1177"/>
      <c r="M4" s="1177"/>
      <c r="N4" s="1177"/>
      <c r="O4" s="1177"/>
      <c r="P4" s="1177"/>
      <c r="Q4" s="1177"/>
      <c r="R4" s="1177"/>
      <c r="S4" s="1177"/>
      <c r="T4" s="1177"/>
      <c r="Y4" s="414"/>
      <c r="Z4" s="414"/>
      <c r="AA4" s="414"/>
      <c r="AB4" s="414"/>
      <c r="AC4" s="414"/>
      <c r="AD4" s="411"/>
    </row>
    <row r="5" spans="1:44" ht="8.25" customHeight="1">
      <c r="A5" s="94"/>
      <c r="B5" s="341"/>
      <c r="C5" s="413"/>
      <c r="D5" s="413"/>
      <c r="E5" s="414"/>
      <c r="F5" s="415"/>
      <c r="G5" s="415"/>
      <c r="H5" s="415"/>
      <c r="I5" s="415"/>
      <c r="J5" s="415"/>
      <c r="K5" s="415"/>
      <c r="L5" s="415"/>
      <c r="M5" s="414"/>
      <c r="N5" s="414"/>
      <c r="O5" s="414"/>
      <c r="P5" s="414"/>
      <c r="Q5" s="414"/>
      <c r="R5" s="414"/>
      <c r="S5" s="414"/>
      <c r="T5" s="414"/>
      <c r="U5" s="414"/>
      <c r="V5" s="414"/>
      <c r="W5" s="414"/>
      <c r="X5" s="414"/>
      <c r="Y5" s="414"/>
      <c r="Z5" s="414"/>
      <c r="AA5" s="414"/>
      <c r="AB5" s="414"/>
      <c r="AC5" s="414"/>
      <c r="AD5" s="411"/>
    </row>
    <row r="6" spans="1:44" ht="17.25" customHeight="1">
      <c r="A6" s="94"/>
      <c r="B6" s="341"/>
      <c r="C6" s="416" t="s">
        <v>110</v>
      </c>
      <c r="D6" s="416"/>
      <c r="E6" s="417"/>
      <c r="F6" s="418"/>
      <c r="G6" s="418"/>
      <c r="H6" s="418"/>
      <c r="I6" s="418"/>
      <c r="J6" s="418"/>
      <c r="K6" s="413"/>
      <c r="L6" s="413"/>
      <c r="M6" s="413"/>
      <c r="N6" s="413"/>
      <c r="O6" s="413"/>
      <c r="P6" s="413"/>
      <c r="Q6" s="413"/>
      <c r="R6" s="413"/>
      <c r="S6" s="413"/>
      <c r="T6" s="413"/>
      <c r="U6" s="413"/>
      <c r="V6" s="413"/>
      <c r="W6" s="677"/>
      <c r="X6" s="413"/>
      <c r="Y6" s="413"/>
      <c r="Z6" s="413"/>
      <c r="AA6" s="413"/>
      <c r="AB6" s="413"/>
      <c r="AC6" s="413"/>
      <c r="AD6" s="411"/>
    </row>
    <row r="7" spans="1:44" ht="11.25" customHeight="1">
      <c r="A7" s="94"/>
      <c r="B7" s="342"/>
      <c r="C7" s="416"/>
      <c r="D7" s="416"/>
      <c r="E7" s="413"/>
      <c r="F7" s="419"/>
      <c r="G7" s="419"/>
      <c r="H7" s="418"/>
      <c r="I7" s="418"/>
      <c r="J7" s="418"/>
      <c r="K7" s="413"/>
      <c r="L7" s="413"/>
      <c r="M7" s="413"/>
      <c r="N7" s="413"/>
      <c r="O7" s="413"/>
      <c r="P7" s="413"/>
      <c r="Q7" s="413"/>
      <c r="R7" s="413"/>
      <c r="S7" s="413"/>
      <c r="T7" s="413"/>
      <c r="U7" s="413"/>
      <c r="V7" s="413"/>
      <c r="W7" s="413"/>
      <c r="X7" s="413"/>
      <c r="Y7" s="413"/>
      <c r="Z7" s="413"/>
      <c r="AA7" s="413"/>
      <c r="AB7" s="413"/>
      <c r="AC7" s="413"/>
      <c r="AD7" s="411"/>
    </row>
    <row r="8" spans="1:44" ht="14.25" customHeight="1">
      <c r="A8" s="94"/>
      <c r="B8" s="160"/>
      <c r="C8" s="413"/>
      <c r="D8" s="419" t="s">
        <v>346</v>
      </c>
      <c r="E8" s="413"/>
      <c r="F8" s="419"/>
      <c r="G8" s="419"/>
      <c r="H8" s="418"/>
      <c r="I8" s="418"/>
      <c r="J8" s="418"/>
      <c r="K8" s="413"/>
      <c r="L8" s="413"/>
      <c r="M8" s="413"/>
      <c r="N8" s="413"/>
      <c r="O8" s="413"/>
      <c r="P8" s="413"/>
      <c r="Q8" s="413"/>
      <c r="R8" s="413"/>
      <c r="S8" s="413"/>
      <c r="T8" s="413"/>
      <c r="U8" s="413"/>
      <c r="V8" s="413"/>
      <c r="W8" s="413"/>
      <c r="X8" s="413"/>
      <c r="Y8" s="413"/>
      <c r="Z8" s="413"/>
      <c r="AA8" s="413"/>
      <c r="AB8" s="413"/>
      <c r="AC8" s="413"/>
      <c r="AD8" s="411"/>
    </row>
    <row r="9" spans="1:44" ht="11.5" customHeight="1">
      <c r="A9" s="94"/>
      <c r="B9" s="160"/>
      <c r="C9" s="420"/>
      <c r="D9" s="421" t="s">
        <v>119</v>
      </c>
      <c r="E9" s="413"/>
      <c r="F9" s="419"/>
      <c r="G9" s="419"/>
      <c r="H9" s="418"/>
      <c r="I9" s="418"/>
      <c r="J9" s="418"/>
      <c r="K9" s="413"/>
      <c r="L9" s="413"/>
      <c r="M9" s="413"/>
      <c r="N9" s="413"/>
      <c r="O9" s="413"/>
      <c r="P9" s="413"/>
      <c r="Q9" s="413"/>
      <c r="R9" s="413"/>
      <c r="S9" s="413"/>
      <c r="T9" s="413"/>
      <c r="U9" s="413"/>
      <c r="V9" s="413"/>
      <c r="W9" s="413"/>
      <c r="X9" s="413"/>
      <c r="Y9" s="413"/>
      <c r="Z9" s="413"/>
      <c r="AA9" s="413"/>
      <c r="AB9" s="413"/>
      <c r="AC9" s="413"/>
      <c r="AD9" s="411"/>
    </row>
    <row r="10" spans="1:44" s="122" customFormat="1" ht="13.5" customHeight="1">
      <c r="A10" s="94"/>
      <c r="B10" s="160"/>
      <c r="C10" s="124"/>
      <c r="D10" s="290" t="s">
        <v>186</v>
      </c>
      <c r="E10" s="422" t="s">
        <v>294</v>
      </c>
      <c r="F10" s="291"/>
      <c r="G10" s="108"/>
      <c r="H10" s="108"/>
      <c r="I10" s="108"/>
      <c r="J10" s="291"/>
      <c r="K10" s="291"/>
      <c r="L10" s="291"/>
      <c r="M10" s="108"/>
      <c r="N10" s="108"/>
      <c r="O10" s="108"/>
      <c r="P10" s="108"/>
      <c r="Q10" s="108"/>
      <c r="R10" s="108"/>
      <c r="S10" s="108"/>
      <c r="T10" s="108"/>
      <c r="U10" s="108"/>
      <c r="V10" s="108"/>
      <c r="W10" s="108"/>
      <c r="X10" s="108"/>
      <c r="Y10" s="292"/>
      <c r="Z10" s="108"/>
      <c r="AA10" s="108"/>
      <c r="AB10" s="291"/>
      <c r="AC10" s="109"/>
      <c r="AD10" s="109"/>
      <c r="AE10" s="109"/>
      <c r="AF10" s="109"/>
      <c r="AG10" s="109"/>
      <c r="AH10" s="109"/>
      <c r="AI10" s="109"/>
      <c r="AJ10" s="109"/>
      <c r="AK10" s="109"/>
      <c r="AL10" s="109"/>
      <c r="AM10" s="109"/>
      <c r="AN10" s="109"/>
      <c r="AO10" s="109"/>
      <c r="AP10" s="540"/>
      <c r="AQ10" s="540"/>
      <c r="AR10" s="540"/>
    </row>
    <row r="11" spans="1:44" s="122" customFormat="1" ht="13.5" customHeight="1">
      <c r="A11" s="94"/>
      <c r="B11" s="342"/>
      <c r="C11" s="109"/>
      <c r="D11" s="290"/>
      <c r="E11" s="422" t="s">
        <v>621</v>
      </c>
      <c r="F11" s="291"/>
      <c r="G11" s="108"/>
      <c r="H11" s="108"/>
      <c r="I11" s="108"/>
      <c r="J11" s="291"/>
      <c r="K11" s="291"/>
      <c r="L11" s="291"/>
      <c r="M11" s="108"/>
      <c r="N11" s="108"/>
      <c r="O11" s="108"/>
      <c r="P11" s="108"/>
      <c r="Q11" s="108"/>
      <c r="R11" s="108"/>
      <c r="S11" s="108"/>
      <c r="T11" s="108"/>
      <c r="U11" s="108"/>
      <c r="V11" s="108"/>
      <c r="W11" s="108"/>
      <c r="X11" s="108"/>
      <c r="Y11" s="292"/>
      <c r="Z11" s="108"/>
      <c r="AA11" s="108"/>
      <c r="AB11" s="291"/>
      <c r="AC11" s="125"/>
      <c r="AD11" s="125"/>
      <c r="AE11" s="109"/>
      <c r="AF11" s="109"/>
      <c r="AG11" s="109"/>
      <c r="AH11" s="109"/>
      <c r="AI11" s="109"/>
      <c r="AJ11" s="109"/>
      <c r="AK11" s="109"/>
      <c r="AL11" s="109"/>
      <c r="AM11" s="109"/>
      <c r="AN11" s="109"/>
      <c r="AO11" s="109"/>
      <c r="AP11" s="540"/>
      <c r="AQ11" s="540"/>
      <c r="AR11" s="540"/>
    </row>
    <row r="12" spans="1:44" s="122" customFormat="1" ht="13.5" customHeight="1">
      <c r="A12" s="94"/>
      <c r="B12" s="342"/>
      <c r="C12" s="124"/>
      <c r="D12" s="290" t="s">
        <v>186</v>
      </c>
      <c r="E12" s="422" t="s">
        <v>389</v>
      </c>
      <c r="F12" s="291"/>
      <c r="G12" s="108"/>
      <c r="H12" s="108"/>
      <c r="I12" s="108"/>
      <c r="J12" s="291"/>
      <c r="K12" s="291"/>
      <c r="L12" s="291"/>
      <c r="M12" s="108"/>
      <c r="N12" s="108"/>
      <c r="O12" s="108"/>
      <c r="P12" s="108"/>
      <c r="Q12" s="108"/>
      <c r="R12" s="108"/>
      <c r="S12" s="108"/>
      <c r="T12" s="108"/>
      <c r="U12" s="108"/>
      <c r="V12" s="108"/>
      <c r="W12" s="108"/>
      <c r="X12" s="108"/>
      <c r="Y12" s="292"/>
      <c r="Z12" s="108"/>
      <c r="AA12" s="108"/>
      <c r="AB12" s="291"/>
      <c r="AC12" s="109"/>
      <c r="AD12" s="109"/>
      <c r="AE12" s="109"/>
      <c r="AF12" s="109"/>
      <c r="AG12" s="109"/>
      <c r="AH12" s="109"/>
      <c r="AI12" s="109"/>
      <c r="AJ12" s="109"/>
      <c r="AK12" s="109"/>
      <c r="AL12" s="109"/>
      <c r="AM12" s="109"/>
      <c r="AN12" s="109"/>
      <c r="AO12" s="109"/>
      <c r="AP12" s="540"/>
      <c r="AQ12" s="540"/>
      <c r="AR12" s="540"/>
    </row>
    <row r="13" spans="1:44" s="122" customFormat="1" ht="13.5" customHeight="1">
      <c r="A13" s="94"/>
      <c r="B13" s="342"/>
      <c r="C13" s="124"/>
      <c r="D13" s="290"/>
      <c r="E13" s="422" t="s">
        <v>388</v>
      </c>
      <c r="F13" s="291"/>
      <c r="G13" s="108"/>
      <c r="H13" s="108"/>
      <c r="I13" s="108"/>
      <c r="J13" s="291"/>
      <c r="K13" s="291"/>
      <c r="L13" s="291"/>
      <c r="M13" s="108"/>
      <c r="N13" s="108"/>
      <c r="O13" s="108"/>
      <c r="P13" s="108"/>
      <c r="Q13" s="108"/>
      <c r="R13" s="108"/>
      <c r="S13" s="108"/>
      <c r="T13" s="108"/>
      <c r="U13" s="108"/>
      <c r="V13" s="108"/>
      <c r="W13" s="108"/>
      <c r="X13" s="108"/>
      <c r="Y13" s="292"/>
      <c r="Z13" s="108"/>
      <c r="AA13" s="108"/>
      <c r="AB13" s="291"/>
      <c r="AC13" s="109"/>
      <c r="AD13" s="109"/>
      <c r="AE13" s="109"/>
      <c r="AF13" s="109"/>
      <c r="AG13" s="109"/>
      <c r="AH13" s="109"/>
      <c r="AI13" s="109"/>
      <c r="AJ13" s="109"/>
      <c r="AK13" s="109"/>
      <c r="AL13" s="109"/>
      <c r="AM13" s="109"/>
      <c r="AN13" s="109"/>
      <c r="AO13" s="109"/>
      <c r="AP13" s="540"/>
      <c r="AQ13" s="540"/>
      <c r="AR13" s="540"/>
    </row>
    <row r="14" spans="1:44" s="122" customFormat="1" ht="13.5" customHeight="1">
      <c r="A14" s="94"/>
      <c r="B14" s="342"/>
      <c r="C14" s="124"/>
      <c r="D14" s="290" t="s">
        <v>186</v>
      </c>
      <c r="E14" s="422" t="s">
        <v>192</v>
      </c>
      <c r="F14" s="291"/>
      <c r="G14" s="108"/>
      <c r="H14" s="108"/>
      <c r="I14" s="108"/>
      <c r="J14" s="291"/>
      <c r="K14" s="291"/>
      <c r="L14" s="291"/>
      <c r="M14" s="108"/>
      <c r="N14" s="108"/>
      <c r="O14" s="108"/>
      <c r="P14" s="108"/>
      <c r="Q14" s="108"/>
      <c r="R14" s="108"/>
      <c r="S14" s="108"/>
      <c r="T14" s="108"/>
      <c r="U14" s="108"/>
      <c r="V14" s="108"/>
      <c r="W14" s="108"/>
      <c r="X14" s="108"/>
      <c r="Y14" s="292"/>
      <c r="Z14" s="108"/>
      <c r="AA14" s="108"/>
      <c r="AB14" s="291"/>
      <c r="AC14" s="109"/>
      <c r="AD14" s="109"/>
      <c r="AE14" s="109"/>
      <c r="AF14" s="109"/>
      <c r="AG14" s="109"/>
      <c r="AH14" s="109"/>
      <c r="AI14" s="109"/>
      <c r="AJ14" s="109"/>
      <c r="AK14" s="109"/>
      <c r="AL14" s="109"/>
      <c r="AM14" s="109"/>
      <c r="AN14" s="109"/>
      <c r="AO14" s="109"/>
      <c r="AP14" s="540"/>
      <c r="AQ14" s="540"/>
      <c r="AR14" s="540"/>
    </row>
    <row r="15" spans="1:44" s="122" customFormat="1" ht="13.5" customHeight="1">
      <c r="A15" s="94"/>
      <c r="B15" s="342"/>
      <c r="C15" s="124"/>
      <c r="D15" s="290" t="s">
        <v>186</v>
      </c>
      <c r="E15" s="422" t="s">
        <v>473</v>
      </c>
      <c r="F15" s="291"/>
      <c r="G15" s="108"/>
      <c r="H15" s="108"/>
      <c r="I15" s="108"/>
      <c r="J15" s="291"/>
      <c r="K15" s="291"/>
      <c r="L15" s="291"/>
      <c r="M15" s="108"/>
      <c r="N15" s="108"/>
      <c r="O15" s="108"/>
      <c r="P15" s="108"/>
      <c r="Q15" s="108"/>
      <c r="R15" s="108"/>
      <c r="S15" s="108"/>
      <c r="T15" s="108"/>
      <c r="U15" s="108"/>
      <c r="V15" s="108"/>
      <c r="W15" s="108"/>
      <c r="X15" s="108"/>
      <c r="Y15" s="292"/>
      <c r="Z15" s="108"/>
      <c r="AA15" s="108"/>
      <c r="AB15" s="291"/>
      <c r="AC15" s="109"/>
      <c r="AD15" s="109"/>
      <c r="AE15" s="109"/>
      <c r="AF15" s="109"/>
      <c r="AG15" s="109"/>
      <c r="AH15" s="109"/>
      <c r="AI15" s="109"/>
      <c r="AJ15" s="109"/>
      <c r="AK15" s="109"/>
      <c r="AL15" s="109"/>
      <c r="AM15" s="109"/>
      <c r="AN15" s="109"/>
      <c r="AO15" s="109"/>
      <c r="AP15" s="540"/>
      <c r="AQ15" s="540"/>
      <c r="AR15" s="540"/>
    </row>
    <row r="16" spans="1:44" s="122" customFormat="1" ht="13.5" customHeight="1">
      <c r="A16" s="94"/>
      <c r="B16" s="342"/>
      <c r="C16" s="124"/>
      <c r="D16" s="290"/>
      <c r="E16" s="422" t="s">
        <v>474</v>
      </c>
      <c r="F16" s="291"/>
      <c r="G16" s="108"/>
      <c r="H16" s="108"/>
      <c r="I16" s="108"/>
      <c r="J16" s="291"/>
      <c r="K16" s="291"/>
      <c r="L16" s="291"/>
      <c r="M16" s="108"/>
      <c r="N16" s="108"/>
      <c r="O16" s="108"/>
      <c r="P16" s="108"/>
      <c r="Q16" s="108"/>
      <c r="R16" s="108"/>
      <c r="S16" s="108"/>
      <c r="T16" s="108"/>
      <c r="U16" s="108"/>
      <c r="V16" s="108"/>
      <c r="W16" s="108"/>
      <c r="X16" s="108"/>
      <c r="Y16" s="292"/>
      <c r="Z16" s="108"/>
      <c r="AA16" s="108"/>
      <c r="AB16" s="291"/>
      <c r="AC16" s="109"/>
      <c r="AD16" s="109"/>
      <c r="AE16" s="109"/>
      <c r="AF16" s="109"/>
      <c r="AG16" s="109"/>
      <c r="AH16" s="109"/>
      <c r="AI16" s="109"/>
      <c r="AJ16" s="109"/>
      <c r="AK16" s="109"/>
      <c r="AL16" s="109"/>
      <c r="AM16" s="109"/>
      <c r="AN16" s="109"/>
      <c r="AO16" s="109"/>
      <c r="AP16" s="540"/>
      <c r="AQ16" s="540"/>
      <c r="AR16" s="540"/>
    </row>
    <row r="17" spans="1:44" s="122" customFormat="1" ht="13.5" customHeight="1">
      <c r="A17" s="94"/>
      <c r="B17" s="342"/>
      <c r="C17" s="124"/>
      <c r="D17" s="290" t="s">
        <v>186</v>
      </c>
      <c r="E17" s="423" t="s">
        <v>411</v>
      </c>
      <c r="F17" s="295"/>
      <c r="G17" s="286"/>
      <c r="H17" s="286"/>
      <c r="I17" s="286"/>
      <c r="J17" s="295"/>
      <c r="K17" s="295"/>
      <c r="L17" s="295"/>
      <c r="M17" s="286"/>
      <c r="N17" s="286"/>
      <c r="O17" s="286"/>
      <c r="P17" s="286"/>
      <c r="Q17" s="286"/>
      <c r="R17" s="286"/>
      <c r="S17" s="286"/>
      <c r="T17" s="286"/>
      <c r="U17" s="286"/>
      <c r="V17" s="286"/>
      <c r="W17" s="286"/>
      <c r="X17" s="286"/>
      <c r="Y17" s="292"/>
      <c r="Z17" s="286"/>
      <c r="AA17" s="286"/>
      <c r="AB17" s="291"/>
      <c r="AC17" s="109"/>
      <c r="AD17" s="109"/>
      <c r="AE17" s="109"/>
      <c r="AF17" s="109"/>
      <c r="AG17" s="109"/>
      <c r="AH17" s="109"/>
      <c r="AI17" s="109"/>
      <c r="AJ17" s="109"/>
      <c r="AK17" s="109"/>
      <c r="AL17" s="109"/>
      <c r="AM17" s="109"/>
      <c r="AN17" s="109"/>
      <c r="AO17" s="109"/>
      <c r="AP17" s="540"/>
      <c r="AQ17" s="540"/>
      <c r="AR17" s="540"/>
    </row>
    <row r="18" spans="1:44" s="122" customFormat="1" ht="13.5" customHeight="1">
      <c r="A18" s="94"/>
      <c r="B18" s="94"/>
      <c r="C18" s="124"/>
      <c r="D18" s="290" t="s">
        <v>186</v>
      </c>
      <c r="E18" s="424" t="s">
        <v>441</v>
      </c>
      <c r="F18" s="295"/>
      <c r="G18" s="286"/>
      <c r="H18" s="286"/>
      <c r="I18" s="286"/>
      <c r="J18" s="295"/>
      <c r="K18" s="295"/>
      <c r="L18" s="295"/>
      <c r="M18" s="286"/>
      <c r="N18" s="286"/>
      <c r="O18" s="286"/>
      <c r="P18" s="286"/>
      <c r="Q18" s="286"/>
      <c r="R18" s="286"/>
      <c r="S18" s="286"/>
      <c r="T18" s="286"/>
      <c r="U18" s="286"/>
      <c r="V18" s="286"/>
      <c r="W18" s="286"/>
      <c r="X18" s="286"/>
      <c r="Y18" s="292"/>
      <c r="Z18" s="286"/>
      <c r="AA18" s="286"/>
      <c r="AB18" s="291"/>
      <c r="AC18" s="109"/>
      <c r="AD18" s="109"/>
      <c r="AE18" s="109"/>
      <c r="AF18" s="109"/>
      <c r="AG18" s="109"/>
      <c r="AH18" s="109"/>
      <c r="AI18" s="109"/>
      <c r="AJ18" s="109"/>
      <c r="AK18" s="109"/>
      <c r="AL18" s="109"/>
      <c r="AM18" s="109"/>
      <c r="AN18" s="109"/>
      <c r="AO18" s="109"/>
      <c r="AP18" s="540"/>
      <c r="AQ18" s="540"/>
      <c r="AR18" s="540"/>
    </row>
    <row r="19" spans="1:44" s="122" customFormat="1" ht="13.5" customHeight="1">
      <c r="A19" s="94"/>
      <c r="B19" s="94"/>
      <c r="C19" s="124"/>
      <c r="D19" s="290"/>
      <c r="E19" s="424"/>
      <c r="F19" s="295"/>
      <c r="G19" s="286"/>
      <c r="H19" s="286"/>
      <c r="I19" s="286"/>
      <c r="J19" s="295"/>
      <c r="K19" s="295"/>
      <c r="L19" s="295"/>
      <c r="M19" s="286"/>
      <c r="N19" s="286"/>
      <c r="O19" s="286"/>
      <c r="P19" s="286"/>
      <c r="Q19" s="286"/>
      <c r="R19" s="286"/>
      <c r="S19" s="286"/>
      <c r="T19" s="286"/>
      <c r="U19" s="286"/>
      <c r="V19" s="286"/>
      <c r="W19" s="286"/>
      <c r="X19" s="286"/>
      <c r="Y19" s="292"/>
      <c r="Z19" s="286"/>
      <c r="AA19" s="286"/>
      <c r="AB19" s="291"/>
      <c r="AC19" s="109"/>
      <c r="AD19" s="109"/>
      <c r="AE19" s="109"/>
      <c r="AF19" s="109"/>
      <c r="AG19" s="109"/>
      <c r="AH19" s="109"/>
      <c r="AI19" s="109"/>
      <c r="AJ19" s="109"/>
      <c r="AK19" s="109"/>
      <c r="AL19" s="109"/>
      <c r="AM19" s="109"/>
      <c r="AN19" s="109"/>
      <c r="AO19" s="109"/>
      <c r="AP19" s="540"/>
      <c r="AQ19" s="540"/>
      <c r="AR19" s="540"/>
    </row>
    <row r="20" spans="1:44" s="122" customFormat="1" ht="13.5" customHeight="1">
      <c r="A20" s="94"/>
      <c r="B20" s="94"/>
      <c r="C20" s="124"/>
      <c r="D20" s="290"/>
      <c r="E20" s="424"/>
      <c r="F20" s="295"/>
      <c r="G20" s="286"/>
      <c r="H20" s="286"/>
      <c r="I20" s="286"/>
      <c r="J20" s="295"/>
      <c r="K20" s="295"/>
      <c r="L20" s="295"/>
      <c r="M20" s="286"/>
      <c r="N20" s="286"/>
      <c r="O20" s="286"/>
      <c r="P20" s="286"/>
      <c r="Q20" s="286"/>
      <c r="R20" s="286"/>
      <c r="S20" s="286"/>
      <c r="T20" s="286"/>
      <c r="U20" s="286"/>
      <c r="V20" s="286"/>
      <c r="W20" s="286"/>
      <c r="X20" s="286"/>
      <c r="Y20" s="292"/>
      <c r="Z20" s="286"/>
      <c r="AA20" s="286"/>
      <c r="AB20" s="291"/>
      <c r="AC20" s="109"/>
      <c r="AD20" s="109"/>
      <c r="AE20" s="109"/>
      <c r="AF20" s="109"/>
      <c r="AG20" s="109"/>
      <c r="AH20" s="109"/>
      <c r="AI20" s="109"/>
      <c r="AJ20" s="109"/>
      <c r="AK20" s="109"/>
      <c r="AL20" s="109"/>
      <c r="AM20" s="109"/>
      <c r="AN20" s="109"/>
      <c r="AO20" s="109"/>
      <c r="AP20" s="540"/>
      <c r="AQ20" s="540"/>
      <c r="AR20" s="540"/>
    </row>
    <row r="21" spans="1:44" ht="18.75" customHeight="1">
      <c r="A21" s="94"/>
      <c r="B21" s="342"/>
      <c r="C21" s="417"/>
      <c r="D21" s="416" t="s">
        <v>170</v>
      </c>
      <c r="E21" s="413"/>
      <c r="F21" s="419"/>
      <c r="G21" s="419"/>
      <c r="H21" s="418"/>
      <c r="I21" s="418"/>
      <c r="J21" s="418"/>
      <c r="K21" s="413"/>
      <c r="L21" s="413"/>
      <c r="M21" s="413"/>
      <c r="N21" s="413"/>
      <c r="O21" s="413"/>
      <c r="P21" s="413"/>
      <c r="Q21" s="413"/>
      <c r="R21" s="413"/>
      <c r="S21" s="413"/>
      <c r="T21" s="413"/>
      <c r="U21" s="413"/>
      <c r="V21" s="413"/>
      <c r="W21" s="413"/>
      <c r="X21" s="413"/>
      <c r="Y21" s="413"/>
      <c r="Z21" s="413"/>
      <c r="AA21" s="413"/>
      <c r="AB21" s="413"/>
      <c r="AC21" s="413"/>
      <c r="AD21" s="411"/>
    </row>
    <row r="22" spans="1:44" ht="13.5" customHeight="1">
      <c r="A22" s="94"/>
      <c r="B22" s="342"/>
      <c r="C22" s="417"/>
      <c r="D22" s="420" t="s">
        <v>501</v>
      </c>
      <c r="E22" s="413"/>
      <c r="F22" s="419"/>
      <c r="G22" s="419"/>
      <c r="H22" s="418"/>
      <c r="I22" s="418"/>
      <c r="J22" s="418"/>
      <c r="K22" s="413"/>
      <c r="L22" s="413"/>
      <c r="M22" s="413"/>
      <c r="N22" s="413"/>
      <c r="O22" s="413"/>
      <c r="P22" s="413"/>
      <c r="Q22" s="413"/>
      <c r="R22" s="413"/>
      <c r="S22" s="413"/>
      <c r="T22" s="413"/>
      <c r="U22" s="413"/>
      <c r="V22" s="413"/>
      <c r="W22" s="413"/>
      <c r="X22" s="413"/>
      <c r="Y22" s="413"/>
      <c r="Z22" s="413"/>
      <c r="AA22" s="413"/>
      <c r="AB22" s="413"/>
      <c r="AC22" s="413"/>
      <c r="AD22" s="411"/>
    </row>
    <row r="23" spans="1:44" ht="3" customHeight="1">
      <c r="A23" s="94"/>
      <c r="B23" s="342"/>
      <c r="C23" s="417"/>
      <c r="D23" s="420"/>
      <c r="E23" s="413"/>
      <c r="F23" s="419"/>
      <c r="G23" s="419"/>
      <c r="H23" s="418"/>
      <c r="I23" s="418"/>
      <c r="J23" s="418"/>
      <c r="K23" s="413"/>
      <c r="L23" s="413"/>
      <c r="M23" s="413"/>
      <c r="N23" s="413"/>
      <c r="O23" s="413"/>
      <c r="P23" s="413"/>
      <c r="Q23" s="413"/>
      <c r="R23" s="413"/>
      <c r="S23" s="413"/>
      <c r="T23" s="413"/>
      <c r="U23" s="413"/>
      <c r="V23" s="413"/>
      <c r="W23" s="413"/>
      <c r="X23" s="413"/>
      <c r="Y23" s="413"/>
      <c r="Z23" s="413"/>
      <c r="AA23" s="413"/>
      <c r="AB23" s="413"/>
      <c r="AC23" s="413"/>
      <c r="AD23" s="411"/>
    </row>
    <row r="24" spans="1:44" ht="13.5" customHeight="1">
      <c r="A24" s="94"/>
      <c r="B24" s="342"/>
      <c r="C24" s="417"/>
      <c r="D24" s="416"/>
      <c r="E24" s="426" t="s">
        <v>502</v>
      </c>
      <c r="G24" s="419"/>
      <c r="H24" s="418"/>
      <c r="I24" s="418"/>
      <c r="J24" s="418"/>
      <c r="K24" s="413"/>
      <c r="L24" s="413"/>
      <c r="M24" s="413"/>
      <c r="N24" s="413"/>
      <c r="O24" s="413"/>
      <c r="P24" s="413"/>
      <c r="Q24" s="413"/>
      <c r="R24" s="413"/>
      <c r="S24" s="413"/>
      <c r="T24" s="413"/>
      <c r="U24" s="413"/>
      <c r="V24" s="413"/>
      <c r="W24" s="413"/>
      <c r="X24" s="413"/>
      <c r="Y24" s="413"/>
      <c r="Z24" s="413"/>
      <c r="AA24" s="413"/>
      <c r="AB24" s="413"/>
      <c r="AC24" s="413"/>
      <c r="AD24" s="411"/>
    </row>
    <row r="25" spans="1:44" ht="13.5" customHeight="1">
      <c r="A25" s="94"/>
      <c r="B25" s="342"/>
      <c r="C25" s="417"/>
      <c r="D25" s="416"/>
      <c r="E25" s="425" t="b">
        <v>0</v>
      </c>
      <c r="F25" s="688" t="s">
        <v>563</v>
      </c>
      <c r="H25" s="425" t="b">
        <v>0</v>
      </c>
      <c r="I25" s="426" t="s">
        <v>685</v>
      </c>
      <c r="J25" s="419"/>
      <c r="K25" s="419"/>
      <c r="L25" s="413"/>
      <c r="M25" s="413"/>
      <c r="N25" s="1176"/>
      <c r="O25" s="1176"/>
      <c r="P25" s="1176"/>
      <c r="Q25" s="1176"/>
      <c r="R25" s="1176"/>
      <c r="S25" s="1176"/>
      <c r="T25" s="1176"/>
      <c r="U25" s="1176"/>
      <c r="V25" s="1176"/>
      <c r="W25" s="1176"/>
      <c r="X25" s="1176"/>
      <c r="Y25" s="1176"/>
      <c r="Z25" s="1176"/>
      <c r="AA25" s="1176"/>
      <c r="AB25" s="413"/>
      <c r="AC25" s="413"/>
      <c r="AD25" s="411"/>
    </row>
    <row r="26" spans="1:44" ht="5.25" customHeight="1">
      <c r="A26" s="94"/>
      <c r="B26" s="342"/>
      <c r="C26" s="417"/>
      <c r="D26" s="416"/>
      <c r="E26" s="413"/>
      <c r="F26" s="419"/>
      <c r="G26" s="419"/>
      <c r="H26" s="418"/>
      <c r="I26" s="418"/>
      <c r="J26" s="418"/>
      <c r="K26" s="413"/>
      <c r="L26" s="413"/>
      <c r="M26" s="413"/>
      <c r="N26" s="413"/>
      <c r="O26" s="413"/>
      <c r="P26" s="413"/>
      <c r="Q26" s="413"/>
      <c r="R26" s="413"/>
      <c r="S26" s="413"/>
      <c r="T26" s="413"/>
      <c r="U26" s="413"/>
      <c r="V26" s="413"/>
      <c r="W26" s="413"/>
      <c r="X26" s="413"/>
      <c r="Y26" s="413"/>
      <c r="Z26" s="413"/>
      <c r="AA26" s="413"/>
      <c r="AB26" s="413"/>
      <c r="AC26" s="413"/>
      <c r="AD26" s="411"/>
    </row>
    <row r="27" spans="1:44" ht="13.5" customHeight="1">
      <c r="A27" s="94"/>
      <c r="B27" s="342"/>
      <c r="C27" s="417"/>
      <c r="D27" s="416"/>
      <c r="E27" s="426" t="s">
        <v>503</v>
      </c>
      <c r="G27" s="427"/>
      <c r="H27" s="418"/>
      <c r="I27" s="418"/>
      <c r="J27" s="418"/>
      <c r="K27" s="413"/>
      <c r="L27" s="413"/>
      <c r="M27" s="413"/>
      <c r="N27" s="413"/>
      <c r="O27" s="413"/>
      <c r="P27" s="413"/>
      <c r="Q27" s="413"/>
      <c r="R27" s="413"/>
      <c r="S27" s="413"/>
      <c r="T27" s="413"/>
      <c r="U27" s="413"/>
      <c r="V27" s="413"/>
      <c r="W27" s="413"/>
      <c r="X27" s="413"/>
      <c r="Y27" s="413"/>
      <c r="Z27" s="413"/>
      <c r="AA27" s="413"/>
      <c r="AB27" s="413"/>
      <c r="AC27" s="413"/>
      <c r="AD27" s="411"/>
    </row>
    <row r="28" spans="1:44" ht="13.5" customHeight="1">
      <c r="A28" s="94"/>
      <c r="B28" s="342"/>
      <c r="C28" s="417"/>
      <c r="D28" s="416"/>
      <c r="E28" s="425" t="b">
        <v>0</v>
      </c>
      <c r="F28" s="688" t="s">
        <v>563</v>
      </c>
      <c r="G28" s="427"/>
      <c r="H28" s="425" t="b">
        <v>0</v>
      </c>
      <c r="I28" s="426" t="s">
        <v>686</v>
      </c>
      <c r="J28" s="419"/>
      <c r="K28" s="419"/>
      <c r="L28" s="413"/>
      <c r="M28" s="413"/>
      <c r="N28" s="413"/>
      <c r="O28" s="413"/>
      <c r="P28" s="413"/>
      <c r="Q28" s="413"/>
      <c r="R28" s="413"/>
      <c r="S28" s="413"/>
      <c r="T28" s="413"/>
      <c r="U28" s="413"/>
      <c r="V28" s="413"/>
      <c r="W28" s="413"/>
      <c r="X28" s="413"/>
      <c r="Y28" s="413"/>
      <c r="Z28" s="413"/>
      <c r="AA28" s="413"/>
      <c r="AB28" s="413"/>
      <c r="AC28" s="413"/>
      <c r="AD28" s="411"/>
    </row>
    <row r="29" spans="1:44" ht="13.5" customHeight="1">
      <c r="A29" s="94"/>
      <c r="B29" s="94"/>
      <c r="C29" s="417"/>
      <c r="D29" s="416"/>
      <c r="E29" s="413"/>
      <c r="F29" s="689" t="s">
        <v>186</v>
      </c>
      <c r="G29" s="690" t="s">
        <v>504</v>
      </c>
      <c r="H29" s="418"/>
      <c r="I29" s="418"/>
      <c r="J29" s="418"/>
      <c r="K29" s="413"/>
      <c r="L29" s="413"/>
      <c r="M29" s="413"/>
      <c r="N29" s="413"/>
      <c r="O29" s="413"/>
      <c r="P29" s="413"/>
      <c r="Q29" s="413"/>
      <c r="R29" s="413"/>
      <c r="S29" s="413"/>
      <c r="T29" s="413"/>
      <c r="U29" s="413"/>
      <c r="V29" s="413"/>
      <c r="W29" s="413"/>
      <c r="X29" s="1176"/>
      <c r="Y29" s="1176"/>
      <c r="Z29" s="1176"/>
      <c r="AA29" s="1176"/>
      <c r="AB29" s="413"/>
      <c r="AC29" s="413"/>
      <c r="AD29" s="411"/>
    </row>
    <row r="30" spans="1:44" ht="13.5" customHeight="1">
      <c r="A30" s="94"/>
      <c r="B30" s="94"/>
      <c r="C30" s="417"/>
      <c r="D30" s="416"/>
      <c r="E30" s="413"/>
      <c r="F30" s="689" t="s">
        <v>186</v>
      </c>
      <c r="G30" s="690" t="s">
        <v>505</v>
      </c>
      <c r="H30" s="418"/>
      <c r="I30" s="418"/>
      <c r="J30" s="418"/>
      <c r="K30" s="413"/>
      <c r="L30" s="413"/>
      <c r="M30" s="413"/>
      <c r="N30" s="413"/>
      <c r="O30" s="413"/>
      <c r="P30" s="413"/>
      <c r="Q30" s="413"/>
      <c r="R30" s="413"/>
      <c r="S30" s="413"/>
      <c r="T30" s="413"/>
      <c r="U30" s="413"/>
      <c r="V30" s="413"/>
      <c r="W30" s="413"/>
      <c r="X30" s="1176"/>
      <c r="Y30" s="1176"/>
      <c r="Z30" s="1176"/>
      <c r="AA30" s="1176"/>
      <c r="AB30" s="413"/>
      <c r="AC30" s="413"/>
      <c r="AD30" s="411"/>
    </row>
    <row r="31" spans="1:44" ht="13.5" customHeight="1">
      <c r="A31" s="94"/>
      <c r="B31" s="94"/>
      <c r="C31" s="417"/>
      <c r="D31" s="416"/>
      <c r="E31" s="413"/>
      <c r="F31" s="689" t="s">
        <v>186</v>
      </c>
      <c r="G31" s="690" t="s">
        <v>514</v>
      </c>
      <c r="H31" s="418"/>
      <c r="I31" s="418"/>
      <c r="J31" s="418"/>
      <c r="K31" s="413"/>
      <c r="L31" s="413"/>
      <c r="M31" s="413"/>
      <c r="N31" s="413"/>
      <c r="O31" s="413"/>
      <c r="P31" s="413"/>
      <c r="Q31" s="413"/>
      <c r="R31" s="413"/>
      <c r="S31" s="413"/>
      <c r="T31" s="413"/>
      <c r="U31" s="413"/>
      <c r="V31" s="413"/>
      <c r="W31" s="413"/>
      <c r="X31" s="413"/>
      <c r="Y31" s="413"/>
      <c r="Z31" s="413"/>
      <c r="AA31" s="413"/>
      <c r="AB31" s="413"/>
      <c r="AC31" s="413"/>
      <c r="AD31" s="411"/>
    </row>
    <row r="32" spans="1:44" ht="13.5" customHeight="1">
      <c r="A32" s="94"/>
      <c r="B32" s="342"/>
      <c r="C32" s="417"/>
      <c r="D32" s="416"/>
      <c r="E32" s="413"/>
      <c r="F32" s="689"/>
      <c r="G32" s="690" t="s">
        <v>506</v>
      </c>
      <c r="H32" s="418"/>
      <c r="I32" s="418"/>
      <c r="J32" s="418"/>
      <c r="K32" s="413"/>
      <c r="L32" s="413"/>
      <c r="M32" s="413"/>
      <c r="N32" s="413"/>
      <c r="O32" s="413"/>
      <c r="P32" s="413"/>
      <c r="Q32" s="413"/>
      <c r="R32" s="413"/>
      <c r="S32" s="413"/>
      <c r="T32" s="413"/>
      <c r="U32" s="413"/>
      <c r="V32" s="413"/>
      <c r="W32" s="413"/>
      <c r="X32" s="1176"/>
      <c r="Y32" s="1176"/>
      <c r="Z32" s="1176"/>
      <c r="AA32" s="1176"/>
      <c r="AB32" s="413"/>
      <c r="AC32" s="413"/>
      <c r="AD32" s="411"/>
    </row>
    <row r="33" spans="1:44" ht="13.5" customHeight="1">
      <c r="A33" s="94"/>
      <c r="B33" s="342"/>
      <c r="C33" s="417"/>
      <c r="D33" s="416"/>
      <c r="E33" s="413"/>
      <c r="F33" s="689" t="s">
        <v>186</v>
      </c>
      <c r="G33" s="690" t="s">
        <v>507</v>
      </c>
      <c r="H33" s="418"/>
      <c r="I33" s="418"/>
      <c r="J33" s="418"/>
      <c r="K33" s="413"/>
      <c r="L33" s="413"/>
      <c r="M33" s="413"/>
      <c r="N33" s="413"/>
      <c r="O33" s="413"/>
      <c r="P33" s="413"/>
      <c r="Q33" s="413"/>
      <c r="R33" s="413"/>
      <c r="S33" s="413"/>
      <c r="T33" s="413"/>
      <c r="U33" s="413"/>
      <c r="V33" s="413"/>
      <c r="W33" s="413"/>
      <c r="X33" s="413"/>
      <c r="Y33" s="413"/>
      <c r="Z33" s="413"/>
      <c r="AA33" s="413"/>
      <c r="AB33" s="413"/>
      <c r="AC33" s="413"/>
      <c r="AD33" s="411"/>
    </row>
    <row r="34" spans="1:44" ht="13.5" customHeight="1">
      <c r="A34" s="94"/>
      <c r="B34" s="342"/>
      <c r="C34" s="417"/>
      <c r="D34" s="416"/>
      <c r="E34" s="413"/>
      <c r="F34" s="689"/>
      <c r="G34" s="690" t="s">
        <v>508</v>
      </c>
      <c r="H34" s="418"/>
      <c r="I34" s="418"/>
      <c r="J34" s="418"/>
      <c r="K34" s="413"/>
      <c r="L34" s="413"/>
      <c r="M34" s="413"/>
      <c r="N34" s="413"/>
      <c r="O34" s="413"/>
      <c r="P34" s="1176"/>
      <c r="Q34" s="1176"/>
      <c r="R34" s="1176"/>
      <c r="S34" s="1176"/>
      <c r="T34" s="1176"/>
      <c r="U34" s="1176"/>
      <c r="V34" s="1176"/>
      <c r="W34" s="1176"/>
      <c r="X34" s="1176"/>
      <c r="Y34" s="1176"/>
      <c r="Z34" s="1176"/>
      <c r="AA34" s="1176"/>
      <c r="AB34" s="413"/>
      <c r="AC34" s="413"/>
      <c r="AD34" s="411"/>
    </row>
    <row r="35" spans="1:44" ht="6" customHeight="1">
      <c r="A35" s="94"/>
      <c r="B35" s="94"/>
      <c r="C35" s="428"/>
      <c r="D35" s="416"/>
      <c r="E35" s="417"/>
      <c r="F35" s="419"/>
      <c r="G35" s="419"/>
      <c r="H35" s="418"/>
      <c r="I35" s="418"/>
      <c r="J35" s="418"/>
      <c r="K35" s="413"/>
      <c r="L35" s="413"/>
      <c r="M35" s="413"/>
      <c r="N35" s="413"/>
      <c r="O35" s="413"/>
      <c r="P35" s="413"/>
      <c r="Q35" s="413"/>
      <c r="R35" s="413"/>
      <c r="S35" s="413"/>
      <c r="T35" s="413"/>
      <c r="U35" s="413"/>
      <c r="V35" s="413"/>
      <c r="W35" s="413"/>
      <c r="X35" s="413"/>
      <c r="Y35" s="413"/>
      <c r="Z35" s="413"/>
      <c r="AA35" s="413"/>
      <c r="AB35" s="413"/>
      <c r="AC35" s="413"/>
      <c r="AD35" s="411"/>
    </row>
    <row r="36" spans="1:44" ht="13.5" customHeight="1">
      <c r="A36" s="94"/>
      <c r="B36" s="94"/>
      <c r="C36" s="417"/>
      <c r="D36" s="420" t="s">
        <v>509</v>
      </c>
      <c r="E36" s="413"/>
      <c r="F36" s="419"/>
      <c r="G36" s="419"/>
      <c r="H36" s="418"/>
      <c r="I36" s="418"/>
      <c r="J36" s="418"/>
      <c r="K36" s="413"/>
      <c r="L36" s="413"/>
      <c r="M36" s="413"/>
      <c r="N36" s="413"/>
      <c r="O36" s="413"/>
      <c r="P36" s="413"/>
      <c r="Q36" s="413"/>
      <c r="R36" s="413"/>
      <c r="S36" s="413"/>
      <c r="T36" s="413"/>
      <c r="U36" s="413"/>
      <c r="V36" s="413"/>
      <c r="W36" s="413"/>
      <c r="X36" s="413"/>
      <c r="Y36" s="413"/>
      <c r="Z36" s="413"/>
      <c r="AA36" s="413"/>
      <c r="AB36" s="413"/>
      <c r="AC36" s="413"/>
      <c r="AD36" s="411"/>
    </row>
    <row r="37" spans="1:44" ht="11.5">
      <c r="A37" s="94"/>
      <c r="B37" s="342"/>
      <c r="C37" s="429"/>
      <c r="D37" s="420" t="s">
        <v>119</v>
      </c>
      <c r="E37" s="413"/>
      <c r="F37" s="419"/>
      <c r="G37" s="419"/>
      <c r="H37" s="418"/>
      <c r="I37" s="418"/>
      <c r="J37" s="418"/>
      <c r="K37" s="413"/>
      <c r="L37" s="413"/>
      <c r="M37" s="413"/>
      <c r="N37" s="413"/>
      <c r="O37" s="413"/>
      <c r="P37" s="413"/>
      <c r="Q37" s="413"/>
      <c r="R37" s="413"/>
      <c r="S37" s="413"/>
      <c r="T37" s="413"/>
      <c r="U37" s="413"/>
      <c r="V37" s="413"/>
      <c r="W37" s="413"/>
      <c r="X37" s="413"/>
      <c r="Y37" s="413"/>
      <c r="Z37" s="413"/>
      <c r="AA37" s="413"/>
      <c r="AB37" s="413"/>
      <c r="AC37" s="413"/>
      <c r="AD37" s="411"/>
    </row>
    <row r="38" spans="1:44" s="122" customFormat="1" ht="13.5" customHeight="1">
      <c r="A38" s="94"/>
      <c r="B38" s="342"/>
      <c r="C38" s="124"/>
      <c r="D38" s="290" t="s">
        <v>186</v>
      </c>
      <c r="E38" s="430" t="s">
        <v>418</v>
      </c>
      <c r="F38" s="291"/>
      <c r="G38" s="108"/>
      <c r="H38" s="108"/>
      <c r="I38" s="108"/>
      <c r="J38" s="291"/>
      <c r="K38" s="291"/>
      <c r="L38" s="291"/>
      <c r="M38" s="108"/>
      <c r="N38" s="108"/>
      <c r="O38" s="108"/>
      <c r="P38" s="108"/>
      <c r="Q38" s="108"/>
      <c r="R38" s="108"/>
      <c r="S38" s="108"/>
      <c r="T38" s="108"/>
      <c r="U38" s="108"/>
      <c r="V38" s="108"/>
      <c r="W38" s="108"/>
      <c r="X38" s="108"/>
      <c r="Y38" s="292"/>
      <c r="Z38" s="108"/>
      <c r="AA38" s="108"/>
      <c r="AB38" s="291"/>
      <c r="AC38" s="109"/>
      <c r="AD38" s="109"/>
      <c r="AE38" s="109"/>
      <c r="AF38" s="109"/>
      <c r="AG38" s="109"/>
      <c r="AH38" s="109"/>
      <c r="AI38" s="109"/>
      <c r="AJ38" s="109"/>
      <c r="AK38" s="109"/>
      <c r="AL38" s="109"/>
      <c r="AM38" s="109"/>
      <c r="AN38" s="109"/>
      <c r="AO38" s="109"/>
      <c r="AP38" s="540"/>
      <c r="AQ38" s="540"/>
      <c r="AR38" s="540"/>
    </row>
    <row r="39" spans="1:44" s="122" customFormat="1" ht="13.5" customHeight="1">
      <c r="A39" s="94"/>
      <c r="B39" s="342"/>
      <c r="C39" s="124"/>
      <c r="D39" s="290" t="s">
        <v>186</v>
      </c>
      <c r="E39" s="423" t="s">
        <v>412</v>
      </c>
      <c r="F39" s="295"/>
      <c r="G39" s="286"/>
      <c r="H39" s="286"/>
      <c r="I39" s="286"/>
      <c r="J39" s="295"/>
      <c r="K39" s="295"/>
      <c r="L39" s="295"/>
      <c r="M39" s="286"/>
      <c r="N39" s="286"/>
      <c r="O39" s="286"/>
      <c r="P39" s="286"/>
      <c r="Q39" s="286"/>
      <c r="R39" s="286"/>
      <c r="S39" s="286"/>
      <c r="T39" s="286"/>
      <c r="U39" s="286"/>
      <c r="V39" s="286"/>
      <c r="W39" s="286"/>
      <c r="X39" s="286"/>
      <c r="Y39" s="292"/>
      <c r="Z39" s="286"/>
      <c r="AA39" s="286"/>
      <c r="AB39" s="295"/>
      <c r="AC39" s="109"/>
      <c r="AD39" s="109"/>
      <c r="AE39" s="109"/>
      <c r="AF39" s="109"/>
      <c r="AG39" s="109"/>
      <c r="AH39" s="109"/>
      <c r="AI39" s="109"/>
      <c r="AJ39" s="109"/>
      <c r="AK39" s="109"/>
      <c r="AL39" s="109"/>
      <c r="AM39" s="109"/>
      <c r="AN39" s="109"/>
      <c r="AO39" s="109"/>
      <c r="AP39" s="540"/>
      <c r="AQ39" s="540"/>
      <c r="AR39" s="540"/>
    </row>
    <row r="40" spans="1:44" s="122" customFormat="1" ht="13.5" hidden="1" customHeight="1">
      <c r="A40" s="94"/>
      <c r="B40" s="94"/>
      <c r="C40" s="124"/>
      <c r="D40" s="290"/>
      <c r="E40" s="423"/>
      <c r="F40" s="295"/>
      <c r="G40" s="286"/>
      <c r="H40" s="286"/>
      <c r="I40" s="286"/>
      <c r="J40" s="295"/>
      <c r="K40" s="295"/>
      <c r="L40" s="295"/>
      <c r="M40" s="286"/>
      <c r="N40" s="286"/>
      <c r="O40" s="286"/>
      <c r="P40" s="286"/>
      <c r="Q40" s="286"/>
      <c r="R40" s="286"/>
      <c r="S40" s="286"/>
      <c r="T40" s="286"/>
      <c r="U40" s="286"/>
      <c r="V40" s="286"/>
      <c r="W40" s="286"/>
      <c r="X40" s="286"/>
      <c r="Y40" s="292"/>
      <c r="Z40" s="286"/>
      <c r="AA40" s="286"/>
      <c r="AB40" s="295"/>
      <c r="AC40" s="109"/>
      <c r="AD40" s="109"/>
      <c r="AE40" s="109"/>
      <c r="AF40" s="109"/>
      <c r="AG40" s="109"/>
      <c r="AH40" s="109"/>
      <c r="AI40" s="109"/>
      <c r="AJ40" s="109"/>
      <c r="AK40" s="109"/>
      <c r="AL40" s="109"/>
      <c r="AM40" s="109"/>
      <c r="AN40" s="109"/>
      <c r="AO40" s="109"/>
      <c r="AP40" s="540"/>
      <c r="AQ40" s="540"/>
      <c r="AR40" s="540"/>
    </row>
    <row r="41" spans="1:44" s="122" customFormat="1" ht="13.5" customHeight="1">
      <c r="A41" s="94"/>
      <c r="B41" s="94"/>
      <c r="C41" s="124"/>
      <c r="D41" s="290" t="s">
        <v>186</v>
      </c>
      <c r="E41" s="422" t="s">
        <v>409</v>
      </c>
      <c r="F41" s="291"/>
      <c r="G41" s="108"/>
      <c r="H41" s="108"/>
      <c r="I41" s="108"/>
      <c r="J41" s="291"/>
      <c r="K41" s="291"/>
      <c r="L41" s="291"/>
      <c r="M41" s="108"/>
      <c r="N41" s="108"/>
      <c r="O41" s="108"/>
      <c r="P41" s="108"/>
      <c r="Q41" s="108"/>
      <c r="R41" s="108"/>
      <c r="S41" s="108"/>
      <c r="T41" s="108"/>
      <c r="U41" s="108"/>
      <c r="V41" s="108"/>
      <c r="W41" s="108"/>
      <c r="X41" s="108"/>
      <c r="Y41" s="292"/>
      <c r="Z41" s="108"/>
      <c r="AA41" s="108"/>
      <c r="AB41" s="291"/>
      <c r="AC41" s="109"/>
      <c r="AD41" s="109"/>
      <c r="AE41" s="109"/>
      <c r="AF41" s="109"/>
      <c r="AG41" s="109"/>
      <c r="AH41" s="109"/>
      <c r="AI41" s="109"/>
      <c r="AJ41" s="109"/>
      <c r="AK41" s="109"/>
      <c r="AL41" s="109"/>
      <c r="AM41" s="109"/>
      <c r="AN41" s="109"/>
      <c r="AO41" s="109"/>
      <c r="AP41" s="540"/>
      <c r="AQ41" s="540"/>
      <c r="AR41" s="540"/>
    </row>
    <row r="42" spans="1:44" s="435" customFormat="1" ht="11.5">
      <c r="A42" s="94"/>
      <c r="B42" s="94"/>
      <c r="C42" s="431"/>
      <c r="D42" s="127"/>
      <c r="E42" s="431"/>
      <c r="F42" s="432"/>
      <c r="G42" s="432"/>
      <c r="H42" s="432"/>
      <c r="I42" s="432"/>
      <c r="J42" s="432"/>
      <c r="K42" s="433"/>
      <c r="L42" s="433"/>
      <c r="M42" s="433"/>
      <c r="N42" s="433"/>
      <c r="O42" s="433"/>
      <c r="P42" s="433"/>
      <c r="Q42" s="433"/>
      <c r="R42" s="433"/>
      <c r="S42" s="433"/>
      <c r="T42" s="433"/>
      <c r="U42" s="433"/>
      <c r="V42" s="433"/>
      <c r="W42" s="433"/>
      <c r="X42" s="433"/>
      <c r="Y42" s="433"/>
      <c r="Z42" s="433"/>
      <c r="AA42" s="433"/>
      <c r="AB42" s="433"/>
      <c r="AC42" s="433"/>
      <c r="AD42" s="434"/>
      <c r="AE42" s="434"/>
      <c r="AF42" s="434"/>
      <c r="AG42" s="434"/>
      <c r="AH42" s="434"/>
      <c r="AI42" s="434"/>
      <c r="AJ42" s="434"/>
      <c r="AK42" s="434"/>
      <c r="AL42" s="434"/>
      <c r="AM42" s="434"/>
      <c r="AN42" s="434"/>
      <c r="AO42" s="434"/>
      <c r="AP42" s="434"/>
      <c r="AQ42" s="434"/>
      <c r="AR42" s="434"/>
    </row>
    <row r="43" spans="1:44" s="440" customFormat="1" ht="11.5">
      <c r="A43" s="94"/>
      <c r="B43" s="94"/>
      <c r="C43" s="436"/>
      <c r="D43" s="234" t="s">
        <v>316</v>
      </c>
      <c r="E43" s="436"/>
      <c r="F43" s="437"/>
      <c r="G43" s="437"/>
      <c r="H43" s="437"/>
      <c r="I43" s="437"/>
      <c r="J43" s="437"/>
      <c r="K43" s="438"/>
      <c r="L43" s="438"/>
      <c r="M43" s="438"/>
      <c r="N43" s="438"/>
      <c r="O43" s="438"/>
      <c r="P43" s="438"/>
      <c r="Q43" s="438"/>
      <c r="R43" s="438"/>
      <c r="S43" s="438"/>
      <c r="T43" s="438"/>
      <c r="U43" s="438"/>
      <c r="V43" s="438"/>
      <c r="W43" s="438"/>
      <c r="X43" s="438"/>
      <c r="Y43" s="438"/>
      <c r="Z43" s="438"/>
      <c r="AA43" s="438"/>
      <c r="AB43" s="438"/>
      <c r="AC43" s="438"/>
      <c r="AD43" s="439"/>
      <c r="AE43" s="439"/>
      <c r="AF43" s="439"/>
      <c r="AG43" s="439"/>
      <c r="AH43" s="439"/>
      <c r="AI43" s="439"/>
      <c r="AJ43" s="439"/>
      <c r="AK43" s="439"/>
      <c r="AL43" s="439"/>
      <c r="AM43" s="439"/>
      <c r="AN43" s="439"/>
      <c r="AO43" s="439"/>
      <c r="AP43" s="439"/>
      <c r="AQ43" s="439"/>
      <c r="AR43" s="439"/>
    </row>
    <row r="44" spans="1:44" s="435" customFormat="1" ht="11.5">
      <c r="A44" s="94"/>
      <c r="B44" s="94"/>
      <c r="C44" s="431"/>
      <c r="D44" s="436" t="s">
        <v>291</v>
      </c>
      <c r="F44" s="432"/>
      <c r="G44" s="432"/>
      <c r="H44" s="432"/>
      <c r="I44" s="432"/>
      <c r="J44" s="432"/>
      <c r="K44" s="433"/>
      <c r="L44" s="433"/>
      <c r="M44" s="433"/>
      <c r="N44" s="433"/>
      <c r="O44" s="433"/>
      <c r="P44" s="433"/>
      <c r="Q44" s="433"/>
      <c r="R44" s="433"/>
      <c r="S44" s="433"/>
      <c r="T44" s="433"/>
      <c r="U44" s="433"/>
      <c r="V44" s="433"/>
      <c r="W44" s="433"/>
      <c r="X44" s="433"/>
      <c r="Y44" s="433"/>
      <c r="Z44" s="433"/>
      <c r="AA44" s="433"/>
      <c r="AB44" s="433"/>
      <c r="AC44" s="433"/>
      <c r="AD44" s="434"/>
      <c r="AE44" s="434"/>
      <c r="AF44" s="434"/>
      <c r="AG44" s="434"/>
      <c r="AH44" s="434"/>
      <c r="AI44" s="434"/>
      <c r="AJ44" s="434"/>
      <c r="AK44" s="434"/>
      <c r="AL44" s="434"/>
      <c r="AM44" s="434"/>
      <c r="AN44" s="434"/>
      <c r="AO44" s="434"/>
      <c r="AP44" s="434"/>
      <c r="AQ44" s="434"/>
      <c r="AR44" s="434"/>
    </row>
    <row r="45" spans="1:44" s="435" customFormat="1" ht="5.25" customHeight="1">
      <c r="A45" s="94"/>
      <c r="B45" s="94"/>
      <c r="C45" s="431"/>
      <c r="D45" s="127"/>
      <c r="E45" s="431"/>
      <c r="F45" s="432"/>
      <c r="G45" s="432"/>
      <c r="H45" s="432"/>
      <c r="I45" s="432"/>
      <c r="J45" s="432"/>
      <c r="K45" s="433"/>
      <c r="L45" s="433"/>
      <c r="M45" s="433"/>
      <c r="N45" s="433"/>
      <c r="O45" s="433"/>
      <c r="P45" s="433"/>
      <c r="Q45" s="433"/>
      <c r="R45" s="433"/>
      <c r="S45" s="433"/>
      <c r="T45" s="433"/>
      <c r="U45" s="433"/>
      <c r="V45" s="433"/>
      <c r="W45" s="433"/>
      <c r="X45" s="433"/>
      <c r="Y45" s="433"/>
      <c r="Z45" s="433"/>
      <c r="AA45" s="433"/>
      <c r="AB45" s="433"/>
      <c r="AC45" s="433"/>
      <c r="AD45" s="434"/>
      <c r="AE45" s="434"/>
      <c r="AF45" s="434"/>
      <c r="AG45" s="434"/>
      <c r="AH45" s="434"/>
      <c r="AI45" s="434"/>
      <c r="AJ45" s="434"/>
      <c r="AK45" s="434"/>
      <c r="AL45" s="434"/>
      <c r="AM45" s="434"/>
      <c r="AN45" s="434"/>
      <c r="AO45" s="434"/>
      <c r="AP45" s="434"/>
      <c r="AQ45" s="434"/>
      <c r="AR45" s="434"/>
    </row>
    <row r="46" spans="1:44" s="122" customFormat="1" ht="13.5" customHeight="1">
      <c r="A46" s="94"/>
      <c r="B46" s="94"/>
      <c r="C46" s="124"/>
      <c r="D46" s="290" t="s">
        <v>186</v>
      </c>
      <c r="E46" s="422" t="s">
        <v>387</v>
      </c>
      <c r="F46" s="291"/>
      <c r="G46" s="108"/>
      <c r="H46" s="108"/>
      <c r="I46" s="108"/>
      <c r="J46" s="291"/>
      <c r="K46" s="291"/>
      <c r="L46" s="291"/>
      <c r="M46" s="108"/>
      <c r="N46" s="108"/>
      <c r="O46" s="108"/>
      <c r="P46" s="108"/>
      <c r="Q46" s="108"/>
      <c r="R46" s="108"/>
      <c r="S46" s="108"/>
      <c r="T46" s="108"/>
      <c r="U46" s="108"/>
      <c r="V46" s="108"/>
      <c r="W46" s="108"/>
      <c r="X46" s="108"/>
      <c r="Y46" s="292"/>
      <c r="Z46" s="108"/>
      <c r="AA46" s="108"/>
      <c r="AB46" s="291"/>
      <c r="AC46" s="109"/>
      <c r="AD46" s="109"/>
      <c r="AE46" s="109"/>
      <c r="AF46" s="109"/>
      <c r="AG46" s="109"/>
      <c r="AH46" s="109"/>
      <c r="AI46" s="109"/>
      <c r="AJ46" s="109"/>
      <c r="AK46" s="109"/>
      <c r="AL46" s="109"/>
      <c r="AM46" s="109"/>
      <c r="AN46" s="109"/>
      <c r="AO46" s="109"/>
      <c r="AP46" s="540"/>
      <c r="AQ46" s="540"/>
      <c r="AR46" s="540"/>
    </row>
    <row r="47" spans="1:44" s="122" customFormat="1" ht="13.5" customHeight="1">
      <c r="A47" s="94"/>
      <c r="B47" s="94"/>
      <c r="C47" s="124"/>
      <c r="D47" s="290"/>
      <c r="E47" s="422" t="s">
        <v>290</v>
      </c>
      <c r="F47" s="291"/>
      <c r="G47" s="108"/>
      <c r="H47" s="108"/>
      <c r="I47" s="108"/>
      <c r="J47" s="291"/>
      <c r="K47" s="291"/>
      <c r="L47" s="291"/>
      <c r="M47" s="108"/>
      <c r="N47" s="108"/>
      <c r="O47" s="108"/>
      <c r="P47" s="108"/>
      <c r="Q47" s="108"/>
      <c r="R47" s="108"/>
      <c r="S47" s="108"/>
      <c r="T47" s="108"/>
      <c r="U47" s="108"/>
      <c r="V47" s="108"/>
      <c r="W47" s="108"/>
      <c r="X47" s="108"/>
      <c r="Y47" s="292"/>
      <c r="Z47" s="108"/>
      <c r="AA47" s="108"/>
      <c r="AB47" s="291"/>
      <c r="AC47" s="109"/>
      <c r="AD47" s="109"/>
      <c r="AE47" s="109"/>
      <c r="AF47" s="109"/>
      <c r="AG47" s="109"/>
      <c r="AH47" s="109"/>
      <c r="AI47" s="109"/>
      <c r="AJ47" s="109"/>
      <c r="AK47" s="109"/>
      <c r="AL47" s="109"/>
      <c r="AM47" s="109"/>
      <c r="AN47" s="109"/>
      <c r="AO47" s="109"/>
      <c r="AP47" s="540"/>
      <c r="AQ47" s="540"/>
      <c r="AR47" s="540"/>
    </row>
    <row r="48" spans="1:44" s="122" customFormat="1" ht="13.5" customHeight="1">
      <c r="A48" s="94"/>
      <c r="B48" s="94"/>
      <c r="C48" s="124"/>
      <c r="D48" s="290"/>
      <c r="E48" s="422" t="s">
        <v>413</v>
      </c>
      <c r="F48" s="291"/>
      <c r="G48" s="108"/>
      <c r="H48" s="108"/>
      <c r="I48" s="108"/>
      <c r="J48" s="291"/>
      <c r="K48" s="291"/>
      <c r="L48" s="291"/>
      <c r="M48" s="108"/>
      <c r="N48" s="108"/>
      <c r="O48" s="108"/>
      <c r="P48" s="108"/>
      <c r="Q48" s="108"/>
      <c r="R48" s="108"/>
      <c r="S48" s="108"/>
      <c r="T48" s="108"/>
      <c r="U48" s="108"/>
      <c r="V48" s="108"/>
      <c r="W48" s="108"/>
      <c r="X48" s="108"/>
      <c r="Y48" s="292"/>
      <c r="Z48" s="108"/>
      <c r="AA48" s="108"/>
      <c r="AB48" s="291"/>
      <c r="AC48" s="109"/>
      <c r="AD48" s="109"/>
      <c r="AE48" s="109"/>
      <c r="AF48" s="109"/>
      <c r="AG48" s="109"/>
      <c r="AH48" s="109"/>
      <c r="AI48" s="109"/>
      <c r="AJ48" s="109"/>
      <c r="AK48" s="109"/>
      <c r="AL48" s="109"/>
      <c r="AM48" s="109"/>
      <c r="AN48" s="109"/>
      <c r="AO48" s="109"/>
      <c r="AP48" s="540"/>
      <c r="AQ48" s="540"/>
      <c r="AR48" s="540"/>
    </row>
    <row r="49" spans="1:44" s="435" customFormat="1" ht="11.25" customHeight="1">
      <c r="A49" s="94"/>
      <c r="B49" s="160"/>
      <c r="C49" s="431"/>
      <c r="D49" s="127"/>
      <c r="E49" s="431"/>
      <c r="F49" s="432"/>
      <c r="G49" s="432"/>
      <c r="H49" s="432"/>
      <c r="I49" s="432"/>
      <c r="J49" s="432"/>
      <c r="K49" s="433"/>
      <c r="L49" s="433"/>
      <c r="M49" s="433"/>
      <c r="N49" s="433"/>
      <c r="O49" s="433"/>
      <c r="P49" s="433"/>
      <c r="Q49" s="433"/>
      <c r="R49" s="433"/>
      <c r="S49" s="433"/>
      <c r="T49" s="433"/>
      <c r="U49" s="433"/>
      <c r="V49" s="433"/>
      <c r="W49" s="433"/>
      <c r="X49" s="433"/>
      <c r="Y49" s="433"/>
      <c r="Z49" s="433"/>
      <c r="AA49" s="433"/>
      <c r="AB49" s="433"/>
      <c r="AC49" s="433"/>
      <c r="AD49" s="434"/>
      <c r="AE49" s="434"/>
      <c r="AF49" s="434"/>
      <c r="AG49" s="434"/>
      <c r="AH49" s="434"/>
      <c r="AI49" s="434"/>
      <c r="AJ49" s="434"/>
      <c r="AK49" s="434"/>
      <c r="AL49" s="434"/>
      <c r="AM49" s="434"/>
      <c r="AN49" s="434"/>
      <c r="AO49" s="434"/>
      <c r="AP49" s="434"/>
      <c r="AQ49" s="434"/>
      <c r="AR49" s="434"/>
    </row>
    <row r="50" spans="1:44" s="435" customFormat="1" ht="11.5">
      <c r="A50" s="94"/>
      <c r="B50" s="160"/>
      <c r="C50" s="431"/>
      <c r="D50" s="230" t="s">
        <v>295</v>
      </c>
      <c r="F50" s="432"/>
      <c r="G50" s="432"/>
      <c r="H50" s="432"/>
      <c r="I50" s="432"/>
      <c r="J50" s="432"/>
      <c r="K50" s="433"/>
      <c r="L50" s="433"/>
      <c r="M50" s="433"/>
      <c r="N50" s="433"/>
      <c r="O50" s="433"/>
      <c r="P50" s="433"/>
      <c r="Q50" s="433"/>
      <c r="R50" s="433"/>
      <c r="S50" s="433"/>
      <c r="T50" s="433"/>
      <c r="U50" s="433"/>
      <c r="V50" s="433"/>
      <c r="W50" s="433"/>
      <c r="X50" s="433"/>
      <c r="Y50" s="433"/>
      <c r="Z50" s="433"/>
      <c r="AA50" s="433"/>
      <c r="AB50" s="433"/>
      <c r="AC50" s="433"/>
      <c r="AD50" s="434"/>
      <c r="AE50" s="434"/>
      <c r="AF50" s="434"/>
      <c r="AG50" s="434"/>
      <c r="AH50" s="434"/>
      <c r="AI50" s="434"/>
      <c r="AJ50" s="434"/>
      <c r="AK50" s="434"/>
      <c r="AL50" s="434"/>
      <c r="AM50" s="434"/>
      <c r="AN50" s="434"/>
      <c r="AO50" s="434"/>
      <c r="AP50" s="434"/>
      <c r="AQ50" s="434"/>
      <c r="AR50" s="434"/>
    </row>
    <row r="51" spans="1:44" s="122" customFormat="1" ht="5.25" customHeight="1">
      <c r="A51" s="94"/>
      <c r="B51" s="160"/>
      <c r="C51" s="124"/>
      <c r="D51" s="124"/>
      <c r="E51" s="128"/>
      <c r="F51" s="125"/>
      <c r="G51" s="108"/>
      <c r="H51" s="108"/>
      <c r="I51" s="108"/>
      <c r="J51" s="109"/>
      <c r="K51" s="109"/>
      <c r="L51" s="109"/>
      <c r="M51" s="108"/>
      <c r="N51" s="108"/>
      <c r="O51" s="108"/>
      <c r="P51" s="108"/>
      <c r="Q51" s="108"/>
      <c r="R51" s="108"/>
      <c r="S51" s="108"/>
      <c r="T51" s="108"/>
      <c r="U51" s="108"/>
      <c r="V51" s="108"/>
      <c r="W51" s="108"/>
      <c r="X51" s="108"/>
      <c r="Y51" s="123"/>
      <c r="Z51" s="108"/>
      <c r="AA51" s="108"/>
      <c r="AB51" s="109"/>
      <c r="AC51" s="109"/>
      <c r="AD51" s="109"/>
      <c r="AE51" s="434"/>
      <c r="AF51" s="434"/>
      <c r="AG51" s="434"/>
      <c r="AH51" s="434"/>
      <c r="AI51" s="434"/>
      <c r="AJ51" s="434"/>
      <c r="AK51" s="434"/>
      <c r="AL51" s="434"/>
      <c r="AM51" s="434"/>
      <c r="AN51" s="434"/>
      <c r="AO51" s="109"/>
      <c r="AP51" s="434"/>
      <c r="AQ51" s="434"/>
      <c r="AR51" s="434"/>
    </row>
    <row r="52" spans="1:44" s="122" customFormat="1" ht="13.5" customHeight="1">
      <c r="A52" s="94"/>
      <c r="B52" s="160"/>
      <c r="C52" s="124"/>
      <c r="D52" s="290" t="s">
        <v>186</v>
      </c>
      <c r="E52" s="422" t="s">
        <v>317</v>
      </c>
      <c r="F52" s="291"/>
      <c r="G52" s="108"/>
      <c r="H52" s="108"/>
      <c r="I52" s="108"/>
      <c r="J52" s="291"/>
      <c r="K52" s="291"/>
      <c r="L52" s="291"/>
      <c r="M52" s="108"/>
      <c r="N52" s="108"/>
      <c r="O52" s="108"/>
      <c r="P52" s="108"/>
      <c r="Q52" s="108"/>
      <c r="R52" s="108"/>
      <c r="S52" s="108"/>
      <c r="T52" s="108"/>
      <c r="U52" s="108"/>
      <c r="V52" s="108"/>
      <c r="W52" s="108"/>
      <c r="X52" s="108"/>
      <c r="Y52" s="292"/>
      <c r="Z52" s="108"/>
      <c r="AA52" s="108"/>
      <c r="AB52" s="291"/>
      <c r="AC52" s="109"/>
      <c r="AD52" s="109"/>
      <c r="AE52" s="109"/>
      <c r="AF52" s="109"/>
      <c r="AG52" s="109"/>
      <c r="AH52" s="109"/>
      <c r="AI52" s="109"/>
      <c r="AJ52" s="109"/>
      <c r="AK52" s="109"/>
      <c r="AL52" s="109"/>
      <c r="AM52" s="109"/>
      <c r="AN52" s="109"/>
      <c r="AO52" s="109"/>
      <c r="AP52" s="540"/>
      <c r="AQ52" s="540"/>
      <c r="AR52" s="540"/>
    </row>
    <row r="53" spans="1:44" s="122" customFormat="1" ht="13.5" customHeight="1">
      <c r="A53" s="94"/>
      <c r="B53" s="160"/>
      <c r="C53" s="124"/>
      <c r="D53" s="290"/>
      <c r="E53" s="229" t="s">
        <v>318</v>
      </c>
      <c r="F53" s="291"/>
      <c r="G53" s="108"/>
      <c r="H53" s="108"/>
      <c r="I53" s="108"/>
      <c r="J53" s="291"/>
      <c r="K53" s="291"/>
      <c r="L53" s="291"/>
      <c r="M53" s="108"/>
      <c r="N53" s="108"/>
      <c r="O53" s="108"/>
      <c r="P53" s="108"/>
      <c r="Q53" s="108"/>
      <c r="R53" s="108"/>
      <c r="S53" s="108"/>
      <c r="T53" s="108"/>
      <c r="U53" s="108"/>
      <c r="V53" s="108"/>
      <c r="W53" s="108"/>
      <c r="X53" s="108"/>
      <c r="Y53" s="292"/>
      <c r="Z53" s="108"/>
      <c r="AA53" s="108"/>
      <c r="AB53" s="291"/>
      <c r="AC53" s="109"/>
      <c r="AD53" s="109"/>
      <c r="AE53" s="109"/>
      <c r="AF53" s="109"/>
      <c r="AG53" s="109"/>
      <c r="AH53" s="109"/>
      <c r="AI53" s="109"/>
      <c r="AJ53" s="109"/>
      <c r="AK53" s="109"/>
      <c r="AL53" s="109"/>
      <c r="AM53" s="109"/>
      <c r="AN53" s="109"/>
      <c r="AO53" s="109"/>
      <c r="AP53" s="540"/>
      <c r="AQ53" s="540"/>
      <c r="AR53" s="540"/>
    </row>
    <row r="54" spans="1:44" s="122" customFormat="1" ht="13.5" customHeight="1">
      <c r="A54" s="94"/>
      <c r="B54" s="94"/>
      <c r="C54" s="124"/>
      <c r="D54" s="293"/>
      <c r="E54" s="1179" t="s">
        <v>319</v>
      </c>
      <c r="F54" s="1179"/>
      <c r="G54" s="1179"/>
      <c r="H54" s="1179"/>
      <c r="I54" s="1179"/>
      <c r="J54" s="1179"/>
      <c r="K54" s="1179"/>
      <c r="L54" s="1179"/>
      <c r="M54" s="1179"/>
      <c r="N54" s="1179"/>
      <c r="O54" s="1179"/>
      <c r="P54" s="1179"/>
      <c r="Q54" s="1179"/>
      <c r="R54" s="1179"/>
      <c r="S54" s="1179"/>
      <c r="T54" s="1179"/>
      <c r="U54" s="1179"/>
      <c r="V54" s="1179"/>
      <c r="W54" s="1179"/>
      <c r="X54" s="1179"/>
      <c r="Y54" s="1179"/>
      <c r="Z54" s="1179"/>
      <c r="AA54" s="1179"/>
      <c r="AB54" s="1179"/>
      <c r="AC54" s="441"/>
      <c r="AD54" s="442"/>
      <c r="AE54" s="442"/>
      <c r="AF54" s="442"/>
      <c r="AG54" s="442"/>
      <c r="AH54" s="442"/>
      <c r="AI54" s="442"/>
      <c r="AJ54" s="442"/>
      <c r="AK54" s="442"/>
      <c r="AL54" s="442"/>
      <c r="AM54" s="442"/>
      <c r="AN54" s="442"/>
      <c r="AO54" s="109"/>
      <c r="AP54" s="540"/>
      <c r="AQ54" s="540"/>
      <c r="AR54" s="540"/>
    </row>
    <row r="55" spans="1:44" s="122" customFormat="1" ht="13.5" customHeight="1">
      <c r="A55" s="540"/>
      <c r="B55" s="539"/>
      <c r="C55" s="124"/>
      <c r="D55" s="289" t="s">
        <v>186</v>
      </c>
      <c r="E55" s="443" t="s">
        <v>227</v>
      </c>
      <c r="F55" s="294"/>
      <c r="G55" s="294"/>
      <c r="H55" s="286"/>
      <c r="I55" s="286"/>
      <c r="J55" s="295"/>
      <c r="K55" s="295"/>
      <c r="L55" s="295"/>
      <c r="M55" s="286"/>
      <c r="N55" s="286"/>
      <c r="O55" s="108"/>
      <c r="P55" s="108"/>
      <c r="Q55" s="108"/>
      <c r="R55" s="108"/>
      <c r="S55" s="108"/>
      <c r="T55" s="108"/>
      <c r="U55" s="108"/>
      <c r="V55" s="108"/>
      <c r="W55" s="108"/>
      <c r="X55" s="108"/>
      <c r="Y55" s="292"/>
      <c r="Z55" s="108"/>
      <c r="AA55" s="108"/>
      <c r="AB55" s="291"/>
      <c r="AC55" s="109"/>
      <c r="AD55" s="109"/>
      <c r="AE55" s="442"/>
      <c r="AF55" s="442"/>
      <c r="AG55" s="442"/>
      <c r="AH55" s="442"/>
      <c r="AI55" s="442"/>
      <c r="AJ55" s="442"/>
      <c r="AK55" s="442"/>
      <c r="AL55" s="442"/>
      <c r="AM55" s="109"/>
      <c r="AN55" s="109"/>
      <c r="AO55" s="109"/>
      <c r="AP55" s="540"/>
      <c r="AQ55" s="540"/>
      <c r="AR55" s="540"/>
    </row>
    <row r="56" spans="1:44" s="122" customFormat="1" ht="13.5" customHeight="1">
      <c r="A56" s="540"/>
      <c r="B56" s="94"/>
      <c r="C56" s="124"/>
      <c r="D56" s="290"/>
      <c r="E56" s="422" t="s">
        <v>320</v>
      </c>
      <c r="F56" s="291"/>
      <c r="G56" s="108"/>
      <c r="H56" s="108"/>
      <c r="I56" s="108"/>
      <c r="J56" s="291"/>
      <c r="K56" s="291"/>
      <c r="L56" s="291"/>
      <c r="M56" s="108"/>
      <c r="N56" s="108"/>
      <c r="O56" s="108"/>
      <c r="P56" s="108"/>
      <c r="Q56" s="108"/>
      <c r="R56" s="108"/>
      <c r="S56" s="108"/>
      <c r="T56" s="108"/>
      <c r="U56" s="108"/>
      <c r="V56" s="108"/>
      <c r="W56" s="108"/>
      <c r="X56" s="108"/>
      <c r="Y56" s="292"/>
      <c r="Z56" s="108"/>
      <c r="AA56" s="108"/>
      <c r="AB56" s="291"/>
      <c r="AC56" s="109"/>
      <c r="AD56" s="109"/>
      <c r="AE56" s="109"/>
      <c r="AF56" s="109"/>
      <c r="AG56" s="109"/>
      <c r="AH56" s="109"/>
      <c r="AI56" s="109"/>
      <c r="AJ56" s="109"/>
      <c r="AK56" s="109"/>
      <c r="AL56" s="109"/>
      <c r="AM56" s="109"/>
      <c r="AN56" s="109"/>
      <c r="AO56" s="109"/>
      <c r="AP56" s="540"/>
      <c r="AQ56" s="540"/>
      <c r="AR56" s="540"/>
    </row>
    <row r="57" spans="1:44" s="122" customFormat="1" ht="13.5" customHeight="1">
      <c r="A57" s="540"/>
      <c r="B57" s="94"/>
      <c r="C57" s="124"/>
      <c r="D57" s="290"/>
      <c r="E57" s="422" t="s">
        <v>321</v>
      </c>
      <c r="F57" s="291"/>
      <c r="G57" s="108"/>
      <c r="H57" s="108"/>
      <c r="I57" s="108"/>
      <c r="J57" s="291"/>
      <c r="K57" s="291"/>
      <c r="L57" s="291"/>
      <c r="M57" s="108"/>
      <c r="N57" s="108"/>
      <c r="O57" s="108"/>
      <c r="P57" s="108"/>
      <c r="Q57" s="108"/>
      <c r="R57" s="108"/>
      <c r="S57" s="108"/>
      <c r="T57" s="108"/>
      <c r="U57" s="108"/>
      <c r="V57" s="108"/>
      <c r="W57" s="108"/>
      <c r="X57" s="108"/>
      <c r="Y57" s="292"/>
      <c r="Z57" s="108"/>
      <c r="AA57" s="108"/>
      <c r="AB57" s="291"/>
      <c r="AC57" s="109"/>
      <c r="AD57" s="109"/>
      <c r="AE57" s="109"/>
      <c r="AF57" s="109"/>
      <c r="AG57" s="109"/>
      <c r="AH57" s="109"/>
      <c r="AI57" s="109"/>
      <c r="AJ57" s="109"/>
      <c r="AK57" s="109"/>
      <c r="AL57" s="109"/>
      <c r="AM57" s="109"/>
      <c r="AN57" s="109"/>
      <c r="AO57" s="109"/>
      <c r="AP57" s="540"/>
      <c r="AQ57" s="540"/>
      <c r="AR57" s="540"/>
    </row>
    <row r="58" spans="1:44" s="122" customFormat="1" ht="13.5" customHeight="1">
      <c r="A58" s="540"/>
      <c r="B58" s="94"/>
      <c r="C58" s="124"/>
      <c r="D58" s="290"/>
      <c r="E58" s="422" t="s">
        <v>322</v>
      </c>
      <c r="F58" s="291"/>
      <c r="G58" s="108"/>
      <c r="H58" s="108"/>
      <c r="I58" s="108"/>
      <c r="J58" s="291"/>
      <c r="K58" s="291"/>
      <c r="L58" s="291"/>
      <c r="M58" s="108"/>
      <c r="N58" s="108"/>
      <c r="O58" s="108"/>
      <c r="P58" s="108"/>
      <c r="Q58" s="108"/>
      <c r="R58" s="108"/>
      <c r="S58" s="108"/>
      <c r="T58" s="108"/>
      <c r="U58" s="108"/>
      <c r="V58" s="108"/>
      <c r="W58" s="108"/>
      <c r="X58" s="108"/>
      <c r="Y58" s="292"/>
      <c r="Z58" s="108"/>
      <c r="AA58" s="108"/>
      <c r="AB58" s="291"/>
      <c r="AC58" s="109"/>
      <c r="AD58" s="109"/>
      <c r="AE58" s="109"/>
      <c r="AF58" s="109"/>
      <c r="AG58" s="109"/>
      <c r="AH58" s="109"/>
      <c r="AI58" s="109"/>
      <c r="AJ58" s="109"/>
      <c r="AK58" s="109"/>
      <c r="AL58" s="109"/>
      <c r="AM58" s="109"/>
      <c r="AN58" s="109"/>
      <c r="AO58" s="109"/>
      <c r="AP58" s="540"/>
      <c r="AQ58" s="540"/>
      <c r="AR58" s="540"/>
    </row>
    <row r="59" spans="1:44" s="122" customFormat="1" ht="13.5" customHeight="1">
      <c r="A59" s="540"/>
      <c r="B59" s="541"/>
      <c r="C59" s="124"/>
      <c r="D59" s="290"/>
      <c r="E59" s="422" t="s">
        <v>323</v>
      </c>
      <c r="F59" s="291"/>
      <c r="G59" s="108"/>
      <c r="H59" s="108"/>
      <c r="I59" s="108"/>
      <c r="J59" s="291"/>
      <c r="K59" s="291"/>
      <c r="L59" s="291"/>
      <c r="M59" s="108"/>
      <c r="N59" s="108"/>
      <c r="O59" s="108"/>
      <c r="P59" s="108"/>
      <c r="Q59" s="108"/>
      <c r="R59" s="108"/>
      <c r="S59" s="108"/>
      <c r="T59" s="108"/>
      <c r="U59" s="108"/>
      <c r="V59" s="108"/>
      <c r="W59" s="108"/>
      <c r="X59" s="108"/>
      <c r="Y59" s="292"/>
      <c r="Z59" s="108"/>
      <c r="AA59" s="108"/>
      <c r="AB59" s="291"/>
      <c r="AC59" s="109"/>
      <c r="AD59" s="109"/>
      <c r="AE59" s="109"/>
      <c r="AF59" s="109"/>
      <c r="AG59" s="109"/>
      <c r="AH59" s="109"/>
      <c r="AI59" s="109"/>
      <c r="AJ59" s="109"/>
      <c r="AK59" s="109"/>
      <c r="AL59" s="109"/>
      <c r="AM59" s="109"/>
      <c r="AN59" s="109"/>
      <c r="AO59" s="109"/>
      <c r="AP59" s="540"/>
      <c r="AQ59" s="540"/>
      <c r="AR59" s="540"/>
    </row>
    <row r="60" spans="1:44" s="122" customFormat="1" ht="13.5" customHeight="1">
      <c r="A60" s="1046">
        <f ca="1">TODAY()</f>
        <v>46316</v>
      </c>
      <c r="B60" s="342"/>
      <c r="C60" s="124"/>
      <c r="D60" s="290"/>
      <c r="E60" s="422" t="s">
        <v>324</v>
      </c>
      <c r="F60" s="291"/>
      <c r="G60" s="108"/>
      <c r="H60" s="108"/>
      <c r="I60" s="108"/>
      <c r="J60" s="291"/>
      <c r="K60" s="291"/>
      <c r="L60" s="291"/>
      <c r="M60" s="108"/>
      <c r="N60" s="108"/>
      <c r="O60" s="108"/>
      <c r="P60" s="108"/>
      <c r="Q60" s="108"/>
      <c r="R60" s="108"/>
      <c r="S60" s="108"/>
      <c r="T60" s="108"/>
      <c r="U60" s="108"/>
      <c r="V60" s="108"/>
      <c r="W60" s="108"/>
      <c r="X60" s="108"/>
      <c r="Y60" s="292"/>
      <c r="Z60" s="108"/>
      <c r="AA60" s="108"/>
      <c r="AB60" s="291"/>
      <c r="AC60" s="109"/>
      <c r="AD60" s="109"/>
      <c r="AE60" s="109"/>
      <c r="AF60" s="109"/>
      <c r="AG60" s="109"/>
      <c r="AH60" s="109"/>
      <c r="AI60" s="109"/>
      <c r="AJ60" s="109"/>
      <c r="AK60" s="109"/>
      <c r="AL60" s="109"/>
      <c r="AM60" s="109"/>
      <c r="AN60" s="109"/>
      <c r="AO60" s="109"/>
      <c r="AP60" s="540"/>
      <c r="AQ60" s="540"/>
      <c r="AR60" s="540"/>
    </row>
    <row r="61" spans="1:44" s="122" customFormat="1" ht="13.5" customHeight="1">
      <c r="A61" s="1046"/>
      <c r="B61" s="342"/>
      <c r="C61" s="124"/>
      <c r="D61" s="290" t="s">
        <v>186</v>
      </c>
      <c r="E61" s="422" t="s">
        <v>495</v>
      </c>
      <c r="F61" s="291"/>
      <c r="G61" s="108"/>
      <c r="H61" s="108"/>
      <c r="I61" s="108"/>
      <c r="J61" s="291"/>
      <c r="K61" s="291"/>
      <c r="L61" s="291"/>
      <c r="M61" s="108"/>
      <c r="N61" s="108"/>
      <c r="O61" s="108"/>
      <c r="P61" s="108"/>
      <c r="Q61" s="108"/>
      <c r="R61" s="108"/>
      <c r="S61" s="108"/>
      <c r="T61" s="108"/>
      <c r="U61" s="108"/>
      <c r="V61" s="108"/>
      <c r="W61" s="108"/>
      <c r="X61" s="108"/>
      <c r="Y61" s="292"/>
      <c r="Z61" s="108"/>
      <c r="AA61" s="108"/>
      <c r="AB61" s="291"/>
      <c r="AC61" s="109"/>
      <c r="AD61" s="109"/>
      <c r="AE61" s="109"/>
      <c r="AF61" s="109"/>
      <c r="AG61" s="109"/>
      <c r="AH61" s="109"/>
      <c r="AI61" s="109"/>
      <c r="AJ61" s="109"/>
      <c r="AK61" s="109"/>
      <c r="AL61" s="109"/>
      <c r="AM61" s="109"/>
      <c r="AN61" s="109"/>
      <c r="AO61" s="109"/>
      <c r="AP61" s="540"/>
      <c r="AQ61" s="540"/>
      <c r="AR61" s="540"/>
    </row>
    <row r="62" spans="1:44" s="122" customFormat="1" ht="13.5" customHeight="1">
      <c r="A62" s="1046"/>
      <c r="B62" s="342"/>
      <c r="C62" s="124"/>
      <c r="D62" s="290"/>
      <c r="E62" s="422" t="s">
        <v>499</v>
      </c>
      <c r="F62" s="291"/>
      <c r="G62" s="108"/>
      <c r="H62" s="108"/>
      <c r="I62" s="108"/>
      <c r="J62" s="291"/>
      <c r="K62" s="291"/>
      <c r="L62" s="291"/>
      <c r="M62" s="108"/>
      <c r="N62" s="108"/>
      <c r="O62" s="108"/>
      <c r="P62" s="108"/>
      <c r="Q62" s="108"/>
      <c r="R62" s="108"/>
      <c r="S62" s="108"/>
      <c r="T62" s="108"/>
      <c r="U62" s="108"/>
      <c r="V62" s="108"/>
      <c r="W62" s="108"/>
      <c r="X62" s="108"/>
      <c r="Y62" s="292"/>
      <c r="Z62" s="108"/>
      <c r="AA62" s="108"/>
      <c r="AB62" s="291"/>
      <c r="AC62" s="109"/>
      <c r="AD62" s="109"/>
      <c r="AE62" s="109"/>
      <c r="AF62" s="109"/>
      <c r="AG62" s="109"/>
      <c r="AH62" s="109"/>
      <c r="AI62" s="109"/>
      <c r="AJ62" s="109"/>
      <c r="AK62" s="109"/>
      <c r="AL62" s="109"/>
      <c r="AM62" s="109"/>
      <c r="AN62" s="109"/>
      <c r="AO62" s="109"/>
      <c r="AP62" s="540"/>
      <c r="AQ62" s="540"/>
      <c r="AR62" s="540"/>
    </row>
    <row r="63" spans="1:44" s="122" customFormat="1" ht="13.5" customHeight="1">
      <c r="A63" s="1046"/>
      <c r="B63" s="342"/>
      <c r="C63" s="124"/>
      <c r="D63" s="290"/>
      <c r="E63" s="422" t="s">
        <v>496</v>
      </c>
      <c r="F63" s="291"/>
      <c r="G63" s="108"/>
      <c r="H63" s="108"/>
      <c r="I63" s="108"/>
      <c r="J63" s="291"/>
      <c r="K63" s="291"/>
      <c r="L63" s="291"/>
      <c r="M63" s="108"/>
      <c r="N63" s="108"/>
      <c r="O63" s="108"/>
      <c r="P63" s="108"/>
      <c r="Q63" s="108"/>
      <c r="R63" s="108"/>
      <c r="S63" s="108"/>
      <c r="T63" s="108"/>
      <c r="U63" s="108"/>
      <c r="V63" s="108"/>
      <c r="W63" s="108"/>
      <c r="X63" s="108"/>
      <c r="Y63" s="292"/>
      <c r="Z63" s="108"/>
      <c r="AA63" s="108"/>
      <c r="AB63" s="291"/>
      <c r="AC63" s="109"/>
      <c r="AD63" s="109"/>
      <c r="AE63" s="109"/>
      <c r="AF63" s="109"/>
      <c r="AG63" s="109"/>
      <c r="AH63" s="109"/>
      <c r="AI63" s="109"/>
      <c r="AJ63" s="109"/>
      <c r="AK63" s="109"/>
      <c r="AL63" s="109"/>
      <c r="AM63" s="109"/>
      <c r="AN63" s="109"/>
      <c r="AO63" s="109"/>
      <c r="AP63" s="540"/>
      <c r="AQ63" s="540"/>
      <c r="AR63" s="540"/>
    </row>
    <row r="64" spans="1:44" s="122" customFormat="1" ht="13.5" customHeight="1">
      <c r="A64" s="1046"/>
      <c r="B64" s="342"/>
      <c r="C64" s="124"/>
      <c r="D64" s="290"/>
      <c r="E64" s="422" t="s">
        <v>497</v>
      </c>
      <c r="F64" s="291"/>
      <c r="G64" s="108"/>
      <c r="H64" s="108"/>
      <c r="I64" s="108"/>
      <c r="J64" s="291"/>
      <c r="K64" s="291"/>
      <c r="L64" s="291"/>
      <c r="M64" s="108"/>
      <c r="N64" s="108"/>
      <c r="O64" s="108"/>
      <c r="P64" s="108"/>
      <c r="Q64" s="108"/>
      <c r="R64" s="108"/>
      <c r="S64" s="108"/>
      <c r="T64" s="108"/>
      <c r="U64" s="108"/>
      <c r="V64" s="108"/>
      <c r="W64" s="108"/>
      <c r="X64" s="108"/>
      <c r="Y64" s="292"/>
      <c r="Z64" s="108"/>
      <c r="AA64" s="108"/>
      <c r="AB64" s="291"/>
      <c r="AC64" s="109"/>
      <c r="AD64" s="109"/>
      <c r="AE64" s="109"/>
      <c r="AF64" s="109"/>
      <c r="AG64" s="109"/>
      <c r="AH64" s="109"/>
      <c r="AI64" s="109"/>
      <c r="AJ64" s="109"/>
      <c r="AK64" s="109"/>
      <c r="AL64" s="109"/>
      <c r="AM64" s="109"/>
      <c r="AN64" s="109"/>
      <c r="AO64" s="109"/>
      <c r="AP64" s="540"/>
      <c r="AQ64" s="540"/>
      <c r="AR64" s="540"/>
    </row>
    <row r="65" spans="1:44" s="122" customFormat="1" ht="13.5" customHeight="1">
      <c r="A65" s="1046"/>
      <c r="B65" s="342"/>
      <c r="C65" s="124"/>
      <c r="D65" s="290"/>
      <c r="E65" s="422" t="s">
        <v>498</v>
      </c>
      <c r="F65" s="291"/>
      <c r="G65" s="108"/>
      <c r="H65" s="108"/>
      <c r="I65" s="108"/>
      <c r="J65" s="291"/>
      <c r="K65" s="291"/>
      <c r="L65" s="291"/>
      <c r="M65" s="108"/>
      <c r="N65" s="108"/>
      <c r="O65" s="108"/>
      <c r="P65" s="108"/>
      <c r="Q65" s="108"/>
      <c r="R65" s="108"/>
      <c r="S65" s="108"/>
      <c r="T65" s="108"/>
      <c r="U65" s="108"/>
      <c r="V65" s="108"/>
      <c r="W65" s="108"/>
      <c r="X65" s="108"/>
      <c r="Y65" s="292"/>
      <c r="Z65" s="108"/>
      <c r="AA65" s="108"/>
      <c r="AB65" s="291"/>
      <c r="AC65" s="109"/>
      <c r="AD65" s="109"/>
      <c r="AE65" s="109"/>
      <c r="AF65" s="109"/>
      <c r="AG65" s="109"/>
      <c r="AH65" s="109"/>
      <c r="AI65" s="109"/>
      <c r="AJ65" s="109"/>
      <c r="AK65" s="109"/>
      <c r="AL65" s="109"/>
      <c r="AM65" s="109"/>
      <c r="AN65" s="109"/>
      <c r="AO65" s="109"/>
      <c r="AP65" s="540"/>
      <c r="AQ65" s="540"/>
      <c r="AR65" s="540"/>
    </row>
    <row r="66" spans="1:44" s="122" customFormat="1" ht="13.5" customHeight="1">
      <c r="A66" s="1046"/>
      <c r="B66" s="342"/>
      <c r="C66" s="124"/>
      <c r="D66" s="290" t="s">
        <v>186</v>
      </c>
      <c r="E66" s="422" t="s">
        <v>325</v>
      </c>
      <c r="F66" s="291"/>
      <c r="G66" s="108"/>
      <c r="H66" s="108"/>
      <c r="I66" s="108"/>
      <c r="J66" s="291"/>
      <c r="K66" s="291"/>
      <c r="L66" s="291"/>
      <c r="M66" s="108"/>
      <c r="N66" s="108"/>
      <c r="O66" s="108"/>
      <c r="P66" s="108"/>
      <c r="Q66" s="108"/>
      <c r="R66" s="108"/>
      <c r="S66" s="108"/>
      <c r="T66" s="108"/>
      <c r="U66" s="108"/>
      <c r="V66" s="108"/>
      <c r="W66" s="108"/>
      <c r="X66" s="108"/>
      <c r="Y66" s="292"/>
      <c r="Z66" s="108"/>
      <c r="AA66" s="108"/>
      <c r="AB66" s="291"/>
      <c r="AC66" s="109"/>
      <c r="AD66" s="109"/>
      <c r="AE66" s="109"/>
      <c r="AF66" s="109"/>
      <c r="AG66" s="109"/>
      <c r="AH66" s="109"/>
      <c r="AI66" s="109"/>
      <c r="AJ66" s="109"/>
      <c r="AK66" s="109"/>
      <c r="AL66" s="109"/>
      <c r="AM66" s="109"/>
      <c r="AN66" s="109"/>
      <c r="AO66" s="109"/>
      <c r="AP66" s="540"/>
      <c r="AQ66" s="540"/>
      <c r="AR66" s="540"/>
    </row>
    <row r="67" spans="1:44" s="122" customFormat="1" ht="13.5" customHeight="1">
      <c r="A67" s="1046"/>
      <c r="B67" s="342"/>
      <c r="C67" s="124"/>
      <c r="D67" s="290"/>
      <c r="E67" s="422" t="s">
        <v>326</v>
      </c>
      <c r="F67" s="291"/>
      <c r="G67" s="108"/>
      <c r="H67" s="108"/>
      <c r="I67" s="108"/>
      <c r="J67" s="291"/>
      <c r="K67" s="291"/>
      <c r="L67" s="291"/>
      <c r="M67" s="108"/>
      <c r="N67" s="108"/>
      <c r="O67" s="108"/>
      <c r="P67" s="108"/>
      <c r="Q67" s="108"/>
      <c r="R67" s="108"/>
      <c r="S67" s="108"/>
      <c r="T67" s="108"/>
      <c r="U67" s="108"/>
      <c r="V67" s="108"/>
      <c r="W67" s="108"/>
      <c r="X67" s="108"/>
      <c r="Y67" s="292"/>
      <c r="Z67" s="108"/>
      <c r="AA67" s="108"/>
      <c r="AB67" s="291"/>
      <c r="AC67" s="109"/>
      <c r="AD67" s="109"/>
      <c r="AE67" s="109"/>
      <c r="AF67" s="109"/>
      <c r="AG67" s="109"/>
      <c r="AH67" s="109"/>
      <c r="AI67" s="109"/>
      <c r="AJ67" s="109"/>
      <c r="AK67" s="109"/>
      <c r="AL67" s="109"/>
      <c r="AM67" s="109"/>
      <c r="AN67" s="109"/>
      <c r="AO67" s="109"/>
      <c r="AP67" s="540"/>
      <c r="AQ67" s="540"/>
      <c r="AR67" s="540"/>
    </row>
    <row r="68" spans="1:44" s="122" customFormat="1" ht="27" customHeight="1" thickBot="1">
      <c r="A68" s="1046"/>
      <c r="B68" s="539"/>
      <c r="C68" s="543"/>
      <c r="D68" s="543"/>
      <c r="E68" s="543"/>
      <c r="F68" s="543"/>
      <c r="G68" s="543"/>
      <c r="H68" s="543"/>
      <c r="I68" s="543"/>
      <c r="J68" s="543"/>
      <c r="K68" s="543"/>
      <c r="L68" s="543"/>
      <c r="M68" s="543"/>
      <c r="N68" s="543"/>
      <c r="O68" s="543"/>
      <c r="P68" s="543"/>
      <c r="Q68" s="543"/>
      <c r="R68" s="543"/>
      <c r="S68" s="543"/>
      <c r="T68" s="543"/>
      <c r="U68" s="543"/>
      <c r="V68" s="543"/>
      <c r="W68" s="543"/>
      <c r="X68" s="543"/>
      <c r="Y68" s="543"/>
      <c r="Z68" s="543"/>
      <c r="AA68" s="543"/>
      <c r="AB68" s="543"/>
      <c r="AC68" s="504"/>
      <c r="AD68" s="109"/>
      <c r="AE68" s="109"/>
      <c r="AF68" s="109"/>
      <c r="AG68" s="109"/>
      <c r="AH68" s="109"/>
      <c r="AI68" s="109"/>
      <c r="AJ68" s="109"/>
      <c r="AK68" s="109"/>
      <c r="AL68" s="109"/>
      <c r="AM68" s="109"/>
      <c r="AN68" s="109"/>
      <c r="AO68" s="109"/>
      <c r="AP68" s="540"/>
      <c r="AQ68" s="540"/>
      <c r="AR68" s="540"/>
    </row>
    <row r="69" spans="1:44" s="122" customFormat="1" ht="13.5" customHeight="1">
      <c r="A69" s="1046"/>
      <c r="B69" s="542"/>
      <c r="C69" s="124"/>
      <c r="D69" s="290"/>
      <c r="E69" s="1183" t="s">
        <v>122</v>
      </c>
      <c r="F69" s="1184"/>
      <c r="G69" s="1185" t="str">
        <f>IF(Antrag!$D$12="","",Antrag!$D$12)</f>
        <v/>
      </c>
      <c r="H69" s="1185"/>
      <c r="I69" s="1185"/>
      <c r="J69" s="1185"/>
      <c r="K69" s="1185"/>
      <c r="L69" s="1185"/>
      <c r="M69" s="1185"/>
      <c r="N69" s="1185"/>
      <c r="O69" s="1185"/>
      <c r="P69" s="1185"/>
      <c r="Q69" s="1185"/>
      <c r="R69" s="1185"/>
      <c r="S69" s="1185"/>
      <c r="T69" s="1185"/>
      <c r="U69" s="1185"/>
      <c r="V69" s="1185"/>
      <c r="W69" s="441"/>
      <c r="X69" s="441"/>
      <c r="Y69" s="1186" t="s">
        <v>667</v>
      </c>
      <c r="Z69" s="1186"/>
      <c r="AA69" s="1186"/>
      <c r="AB69" s="1186"/>
      <c r="AC69" s="1186"/>
      <c r="AD69" s="109"/>
      <c r="AE69" s="109"/>
      <c r="AF69" s="109"/>
      <c r="AG69" s="109"/>
      <c r="AH69" s="109"/>
      <c r="AI69" s="109"/>
      <c r="AJ69" s="109"/>
      <c r="AK69" s="109"/>
      <c r="AL69" s="109"/>
      <c r="AM69" s="109"/>
      <c r="AN69" s="109"/>
      <c r="AO69" s="109"/>
      <c r="AP69" s="540"/>
      <c r="AQ69" s="540"/>
      <c r="AR69" s="540"/>
    </row>
    <row r="70" spans="1:44" s="122" customFormat="1" ht="11.25" customHeight="1">
      <c r="A70" s="542"/>
      <c r="B70" s="542"/>
      <c r="C70" s="124"/>
      <c r="D70" s="290"/>
      <c r="E70" s="422"/>
      <c r="F70" s="291"/>
      <c r="G70" s="108"/>
      <c r="H70" s="108"/>
      <c r="I70" s="108"/>
      <c r="J70" s="291"/>
      <c r="K70" s="291"/>
      <c r="L70" s="291"/>
      <c r="M70" s="108"/>
      <c r="N70" s="108"/>
      <c r="O70" s="108"/>
      <c r="P70" s="108"/>
      <c r="Q70" s="108"/>
      <c r="R70" s="108"/>
      <c r="S70" s="108"/>
      <c r="T70" s="108"/>
      <c r="U70" s="108"/>
      <c r="V70" s="108"/>
      <c r="W70" s="108"/>
      <c r="X70" s="108"/>
      <c r="Y70" s="292"/>
      <c r="Z70" s="108"/>
      <c r="AA70" s="108"/>
      <c r="AB70" s="291"/>
      <c r="AC70" s="109"/>
      <c r="AD70" s="109"/>
      <c r="AE70" s="109"/>
      <c r="AF70" s="109"/>
      <c r="AG70" s="109"/>
      <c r="AH70" s="109"/>
      <c r="AI70" s="109"/>
      <c r="AJ70" s="109"/>
      <c r="AK70" s="109"/>
      <c r="AL70" s="109"/>
      <c r="AM70" s="109"/>
      <c r="AN70" s="109"/>
      <c r="AO70" s="109"/>
      <c r="AP70" s="540"/>
      <c r="AQ70" s="540"/>
      <c r="AR70" s="540"/>
    </row>
    <row r="71" spans="1:44" s="122" customFormat="1" ht="13.5" customHeight="1">
      <c r="A71" s="542"/>
      <c r="B71" s="542"/>
      <c r="C71" s="124"/>
      <c r="D71" s="290"/>
      <c r="E71" s="422"/>
      <c r="F71" s="291"/>
      <c r="G71" s="108"/>
      <c r="H71" s="108"/>
      <c r="I71" s="108"/>
      <c r="J71" s="291"/>
      <c r="K71" s="291"/>
      <c r="L71" s="291"/>
      <c r="M71" s="108"/>
      <c r="N71" s="108"/>
      <c r="O71" s="108"/>
      <c r="P71" s="108"/>
      <c r="Q71" s="108"/>
      <c r="R71" s="108"/>
      <c r="S71" s="108"/>
      <c r="T71" s="108"/>
      <c r="U71" s="108"/>
      <c r="V71" s="108"/>
      <c r="W71" s="108"/>
      <c r="X71" s="108"/>
      <c r="Y71" s="292"/>
      <c r="Z71" s="108"/>
      <c r="AA71" s="108"/>
      <c r="AB71" s="291"/>
      <c r="AC71" s="109"/>
      <c r="AD71" s="109"/>
      <c r="AE71" s="109"/>
      <c r="AF71" s="109"/>
      <c r="AG71" s="109"/>
      <c r="AH71" s="109"/>
      <c r="AI71" s="109"/>
      <c r="AJ71" s="109"/>
      <c r="AK71" s="109"/>
      <c r="AL71" s="109"/>
      <c r="AM71" s="109"/>
      <c r="AN71" s="109"/>
      <c r="AO71" s="109"/>
      <c r="AP71" s="540"/>
      <c r="AQ71" s="540"/>
      <c r="AR71" s="540"/>
    </row>
    <row r="72" spans="1:44" ht="15" customHeight="1">
      <c r="C72" s="409"/>
      <c r="D72" s="409"/>
      <c r="E72" s="410"/>
      <c r="F72" s="410"/>
      <c r="G72" s="410"/>
      <c r="H72" s="410"/>
      <c r="I72" s="410"/>
      <c r="J72" s="409"/>
      <c r="K72" s="409"/>
      <c r="L72" s="409"/>
      <c r="M72" s="409"/>
      <c r="N72" s="409"/>
      <c r="O72" s="409"/>
      <c r="P72" s="411"/>
      <c r="Q72" s="411"/>
      <c r="R72" s="411"/>
      <c r="S72" s="411"/>
      <c r="T72" s="411"/>
      <c r="U72" s="411"/>
      <c r="V72" s="411"/>
      <c r="W72" s="411"/>
      <c r="X72" s="411"/>
      <c r="Y72" s="411"/>
      <c r="Z72" s="411"/>
      <c r="AA72" s="411"/>
      <c r="AB72" s="411"/>
      <c r="AC72" s="411"/>
      <c r="AD72" s="411"/>
    </row>
    <row r="73" spans="1:44" ht="14.25" customHeight="1">
      <c r="C73" s="413"/>
      <c r="D73" s="254" t="s">
        <v>450</v>
      </c>
      <c r="E73" s="255"/>
      <c r="F73" s="255"/>
      <c r="G73" s="255"/>
      <c r="H73" s="1177" t="str">
        <f>IF(Antrag!$D$12="","",Antrag!$D$12)</f>
        <v/>
      </c>
      <c r="I73" s="1178"/>
      <c r="J73" s="1178"/>
      <c r="K73" s="1178"/>
      <c r="L73" s="1178"/>
      <c r="M73" s="1178"/>
      <c r="N73" s="1178"/>
      <c r="O73" s="1178"/>
      <c r="P73" s="1178"/>
      <c r="Q73" s="1178"/>
      <c r="R73" s="1178"/>
      <c r="S73" s="1178"/>
      <c r="T73" s="1178"/>
      <c r="Y73" s="414"/>
      <c r="Z73" s="414"/>
      <c r="AA73" s="414"/>
      <c r="AB73" s="414"/>
      <c r="AC73" s="414"/>
      <c r="AD73" s="411"/>
    </row>
    <row r="74" spans="1:44" ht="4" customHeight="1">
      <c r="C74" s="413"/>
      <c r="D74" s="255"/>
      <c r="E74" s="255"/>
      <c r="F74" s="255"/>
      <c r="G74" s="255"/>
      <c r="H74" s="109"/>
      <c r="I74" s="109"/>
      <c r="J74" s="109"/>
      <c r="K74" s="109"/>
      <c r="L74" s="109"/>
      <c r="M74" s="109"/>
      <c r="N74" s="109"/>
      <c r="O74" s="109"/>
      <c r="P74" s="109"/>
      <c r="Q74" s="109"/>
      <c r="R74" s="109"/>
      <c r="S74" s="109"/>
      <c r="U74" s="413"/>
      <c r="Y74" s="414"/>
      <c r="Z74" s="414"/>
      <c r="AA74" s="414"/>
      <c r="AB74" s="414"/>
      <c r="AC74" s="414"/>
      <c r="AD74" s="411"/>
    </row>
    <row r="75" spans="1:44" ht="15" customHeight="1">
      <c r="C75" s="413"/>
      <c r="D75" s="254" t="s">
        <v>419</v>
      </c>
      <c r="E75" s="255"/>
      <c r="F75" s="255"/>
      <c r="G75" s="255"/>
      <c r="H75" s="1177" t="str">
        <f>IF(Antrag!$D$23="","",CONCATENATE(Antrag!$D$23,", ",Antrag!$D$25," "))</f>
        <v/>
      </c>
      <c r="I75" s="1177"/>
      <c r="J75" s="1177"/>
      <c r="K75" s="1177"/>
      <c r="L75" s="1177"/>
      <c r="M75" s="1177"/>
      <c r="N75" s="1177"/>
      <c r="O75" s="1177"/>
      <c r="P75" s="1177"/>
      <c r="Q75" s="1177"/>
      <c r="R75" s="1177"/>
      <c r="S75" s="1177"/>
      <c r="T75" s="1177"/>
      <c r="Y75" s="414"/>
      <c r="Z75" s="414"/>
      <c r="AA75" s="414"/>
      <c r="AB75" s="414"/>
      <c r="AC75" s="414"/>
      <c r="AD75" s="411"/>
    </row>
    <row r="76" spans="1:44" ht="8.25" customHeight="1">
      <c r="C76" s="413"/>
      <c r="D76" s="413"/>
      <c r="E76" s="414"/>
      <c r="F76" s="415"/>
      <c r="G76" s="415"/>
      <c r="H76" s="415"/>
      <c r="I76" s="415"/>
      <c r="J76" s="415"/>
      <c r="K76" s="415"/>
      <c r="L76" s="415"/>
      <c r="M76" s="414"/>
      <c r="N76" s="414"/>
      <c r="O76" s="414"/>
      <c r="P76" s="414"/>
      <c r="Q76" s="414"/>
      <c r="R76" s="414"/>
      <c r="S76" s="414"/>
      <c r="T76" s="414"/>
      <c r="U76" s="414"/>
      <c r="V76" s="414"/>
      <c r="W76" s="414"/>
      <c r="X76" s="414"/>
      <c r="Y76" s="414"/>
      <c r="Z76" s="414"/>
      <c r="AA76" s="414"/>
      <c r="AB76" s="414"/>
      <c r="AC76" s="414"/>
      <c r="AD76" s="411"/>
    </row>
    <row r="77" spans="1:44" ht="17.25" customHeight="1">
      <c r="C77" s="416"/>
      <c r="D77" s="416"/>
      <c r="E77" s="417"/>
      <c r="F77" s="418"/>
      <c r="G77" s="418"/>
      <c r="H77" s="418"/>
      <c r="I77" s="418"/>
      <c r="J77" s="418"/>
      <c r="K77" s="413"/>
      <c r="L77" s="413"/>
      <c r="M77" s="413"/>
      <c r="N77" s="413"/>
      <c r="O77" s="413"/>
      <c r="P77" s="413"/>
      <c r="Q77" s="413"/>
      <c r="R77" s="413"/>
      <c r="S77" s="413"/>
      <c r="T77" s="413"/>
      <c r="U77" s="413"/>
      <c r="V77" s="413"/>
      <c r="W77" s="413"/>
      <c r="X77" s="413"/>
      <c r="Y77" s="413"/>
      <c r="Z77" s="413"/>
      <c r="AA77" s="413"/>
      <c r="AB77" s="413"/>
      <c r="AC77" s="413"/>
      <c r="AD77" s="411"/>
    </row>
    <row r="78" spans="1:44" s="122" customFormat="1" ht="13.5" customHeight="1">
      <c r="A78" s="542"/>
      <c r="B78" s="542"/>
      <c r="C78" s="124"/>
      <c r="D78" s="290"/>
      <c r="E78" s="422" t="s">
        <v>327</v>
      </c>
      <c r="F78" s="291"/>
      <c r="G78" s="108"/>
      <c r="H78" s="108"/>
      <c r="I78" s="108"/>
      <c r="J78" s="291"/>
      <c r="K78" s="291"/>
      <c r="L78" s="291"/>
      <c r="M78" s="108"/>
      <c r="N78" s="108"/>
      <c r="O78" s="108"/>
      <c r="P78" s="108"/>
      <c r="Q78" s="108"/>
      <c r="R78" s="108"/>
      <c r="S78" s="108"/>
      <c r="T78" s="108"/>
      <c r="U78" s="108"/>
      <c r="V78" s="108"/>
      <c r="W78" s="108"/>
      <c r="X78" s="108"/>
      <c r="Y78" s="292"/>
      <c r="Z78" s="108"/>
      <c r="AA78" s="108"/>
      <c r="AB78" s="291"/>
      <c r="AC78" s="109"/>
      <c r="AD78" s="109"/>
      <c r="AE78" s="109"/>
      <c r="AF78" s="109"/>
      <c r="AG78" s="109"/>
      <c r="AH78" s="109"/>
      <c r="AI78" s="109"/>
      <c r="AJ78" s="109"/>
      <c r="AK78" s="109"/>
      <c r="AL78" s="109"/>
      <c r="AM78" s="109"/>
      <c r="AN78" s="109"/>
      <c r="AO78" s="109"/>
      <c r="AP78" s="540"/>
      <c r="AQ78" s="540"/>
      <c r="AR78" s="540"/>
    </row>
    <row r="79" spans="1:44" s="122" customFormat="1" ht="13.5" customHeight="1">
      <c r="A79" s="542"/>
      <c r="B79" s="542"/>
      <c r="C79" s="124"/>
      <c r="D79" s="290"/>
      <c r="E79" s="422" t="s">
        <v>328</v>
      </c>
      <c r="F79" s="291"/>
      <c r="G79" s="108"/>
      <c r="H79" s="108"/>
      <c r="I79" s="108"/>
      <c r="J79" s="291"/>
      <c r="K79" s="291"/>
      <c r="L79" s="291"/>
      <c r="M79" s="108"/>
      <c r="N79" s="108"/>
      <c r="O79" s="108"/>
      <c r="P79" s="108"/>
      <c r="Q79" s="108"/>
      <c r="R79" s="108"/>
      <c r="S79" s="108"/>
      <c r="T79" s="108"/>
      <c r="U79" s="108"/>
      <c r="V79" s="108"/>
      <c r="W79" s="108"/>
      <c r="X79" s="108"/>
      <c r="Y79" s="292"/>
      <c r="Z79" s="108"/>
      <c r="AA79" s="108"/>
      <c r="AB79" s="291"/>
      <c r="AC79" s="109"/>
      <c r="AD79" s="109"/>
      <c r="AE79" s="109"/>
      <c r="AF79" s="109"/>
      <c r="AG79" s="109"/>
      <c r="AH79" s="109"/>
      <c r="AI79" s="109"/>
      <c r="AJ79" s="109"/>
      <c r="AK79" s="109"/>
      <c r="AL79" s="109"/>
      <c r="AM79" s="109"/>
      <c r="AN79" s="109"/>
      <c r="AO79" s="109"/>
      <c r="AP79" s="540"/>
      <c r="AQ79" s="540"/>
      <c r="AR79" s="540"/>
    </row>
    <row r="80" spans="1:44" s="122" customFormat="1" ht="13.5" customHeight="1">
      <c r="A80" s="542"/>
      <c r="B80" s="542"/>
      <c r="C80" s="124"/>
      <c r="D80" s="290"/>
      <c r="E80" s="422" t="s">
        <v>329</v>
      </c>
      <c r="F80" s="291"/>
      <c r="G80" s="108"/>
      <c r="H80" s="108"/>
      <c r="I80" s="108"/>
      <c r="J80" s="291"/>
      <c r="K80" s="291"/>
      <c r="L80" s="291"/>
      <c r="M80" s="108"/>
      <c r="N80" s="108"/>
      <c r="O80" s="108"/>
      <c r="P80" s="108"/>
      <c r="Q80" s="108"/>
      <c r="R80" s="108"/>
      <c r="S80" s="108"/>
      <c r="T80" s="108"/>
      <c r="U80" s="108"/>
      <c r="V80" s="108"/>
      <c r="W80" s="108"/>
      <c r="X80" s="108"/>
      <c r="Y80" s="292"/>
      <c r="Z80" s="108"/>
      <c r="AA80" s="108"/>
      <c r="AB80" s="291"/>
      <c r="AC80" s="109"/>
      <c r="AD80" s="109"/>
      <c r="AE80" s="109"/>
      <c r="AF80" s="109"/>
      <c r="AG80" s="109"/>
      <c r="AH80" s="109"/>
      <c r="AI80" s="109"/>
      <c r="AJ80" s="109"/>
      <c r="AK80" s="109"/>
      <c r="AL80" s="109"/>
      <c r="AM80" s="109"/>
      <c r="AN80" s="109"/>
      <c r="AO80" s="109"/>
      <c r="AP80" s="540"/>
      <c r="AQ80" s="540"/>
      <c r="AR80" s="540"/>
    </row>
    <row r="81" spans="1:44" s="122" customFormat="1" ht="13.5" customHeight="1">
      <c r="A81" s="542"/>
      <c r="B81" s="542"/>
      <c r="C81" s="124"/>
      <c r="D81" s="290"/>
      <c r="E81" s="422" t="s">
        <v>330</v>
      </c>
      <c r="F81" s="291"/>
      <c r="G81" s="108"/>
      <c r="H81" s="108"/>
      <c r="I81" s="108"/>
      <c r="J81" s="291"/>
      <c r="K81" s="291"/>
      <c r="L81" s="291"/>
      <c r="M81" s="108"/>
      <c r="N81" s="108"/>
      <c r="O81" s="108"/>
      <c r="P81" s="108"/>
      <c r="Q81" s="108"/>
      <c r="R81" s="108"/>
      <c r="S81" s="108"/>
      <c r="T81" s="108"/>
      <c r="U81" s="108"/>
      <c r="V81" s="108"/>
      <c r="W81" s="108"/>
      <c r="X81" s="108"/>
      <c r="Y81" s="292"/>
      <c r="Z81" s="108"/>
      <c r="AA81" s="108"/>
      <c r="AB81" s="291"/>
      <c r="AC81" s="109"/>
      <c r="AD81" s="109"/>
      <c r="AE81" s="109"/>
      <c r="AF81" s="109"/>
      <c r="AG81" s="109"/>
      <c r="AH81" s="109"/>
      <c r="AI81" s="109"/>
      <c r="AJ81" s="109"/>
      <c r="AK81" s="109"/>
      <c r="AL81" s="109"/>
      <c r="AM81" s="109"/>
      <c r="AN81" s="109"/>
      <c r="AO81" s="109"/>
      <c r="AP81" s="540"/>
      <c r="AQ81" s="540"/>
      <c r="AR81" s="540"/>
    </row>
    <row r="82" spans="1:44" s="122" customFormat="1" ht="13.5" customHeight="1">
      <c r="A82" s="542"/>
      <c r="B82" s="542"/>
      <c r="C82" s="124"/>
      <c r="D82" s="290"/>
      <c r="E82" s="422" t="s">
        <v>331</v>
      </c>
      <c r="F82" s="291"/>
      <c r="G82" s="108"/>
      <c r="H82" s="108"/>
      <c r="I82" s="108"/>
      <c r="J82" s="291"/>
      <c r="K82" s="291"/>
      <c r="L82" s="291"/>
      <c r="M82" s="108"/>
      <c r="N82" s="108"/>
      <c r="O82" s="108"/>
      <c r="P82" s="108"/>
      <c r="Q82" s="108"/>
      <c r="R82" s="108"/>
      <c r="S82" s="108"/>
      <c r="T82" s="108"/>
      <c r="U82" s="108"/>
      <c r="V82" s="108"/>
      <c r="W82" s="108"/>
      <c r="X82" s="108"/>
      <c r="Y82" s="292"/>
      <c r="Z82" s="108"/>
      <c r="AA82" s="108"/>
      <c r="AB82" s="291"/>
      <c r="AC82" s="109"/>
      <c r="AD82" s="109"/>
      <c r="AE82" s="109"/>
      <c r="AF82" s="109"/>
      <c r="AG82" s="109"/>
      <c r="AH82" s="109"/>
      <c r="AI82" s="109"/>
      <c r="AJ82" s="109"/>
      <c r="AK82" s="109"/>
      <c r="AL82" s="109"/>
      <c r="AM82" s="109"/>
      <c r="AN82" s="109"/>
      <c r="AO82" s="109"/>
      <c r="AP82" s="540"/>
      <c r="AQ82" s="540"/>
      <c r="AR82" s="540"/>
    </row>
    <row r="83" spans="1:44" s="122" customFormat="1" ht="13.5" customHeight="1">
      <c r="A83" s="542"/>
      <c r="B83" s="542"/>
      <c r="C83" s="124"/>
      <c r="D83" s="290"/>
      <c r="E83" s="422" t="s">
        <v>332</v>
      </c>
      <c r="F83" s="291"/>
      <c r="G83" s="108"/>
      <c r="H83" s="108"/>
      <c r="I83" s="108"/>
      <c r="J83" s="291"/>
      <c r="K83" s="291"/>
      <c r="L83" s="291"/>
      <c r="M83" s="108"/>
      <c r="N83" s="108"/>
      <c r="O83" s="108"/>
      <c r="P83" s="108"/>
      <c r="Q83" s="108"/>
      <c r="R83" s="108"/>
      <c r="S83" s="108"/>
      <c r="T83" s="108"/>
      <c r="U83" s="108"/>
      <c r="V83" s="108"/>
      <c r="W83" s="108"/>
      <c r="X83" s="108"/>
      <c r="Y83" s="292"/>
      <c r="Z83" s="108"/>
      <c r="AA83" s="108"/>
      <c r="AB83" s="291"/>
      <c r="AC83" s="109"/>
      <c r="AD83" s="109"/>
      <c r="AE83" s="109"/>
      <c r="AF83" s="109"/>
      <c r="AG83" s="109"/>
      <c r="AH83" s="109"/>
      <c r="AI83" s="109"/>
      <c r="AJ83" s="109"/>
      <c r="AK83" s="109"/>
      <c r="AL83" s="109"/>
      <c r="AM83" s="109"/>
      <c r="AN83" s="109"/>
      <c r="AO83" s="109"/>
      <c r="AP83" s="540"/>
      <c r="AQ83" s="540"/>
      <c r="AR83" s="540"/>
    </row>
    <row r="84" spans="1:44" s="122" customFormat="1" ht="13.5" customHeight="1">
      <c r="A84" s="542"/>
      <c r="B84" s="542"/>
      <c r="C84" s="124"/>
      <c r="D84" s="290"/>
      <c r="E84" s="422" t="s">
        <v>333</v>
      </c>
      <c r="F84" s="291"/>
      <c r="G84" s="108"/>
      <c r="H84" s="108"/>
      <c r="I84" s="108"/>
      <c r="J84" s="291"/>
      <c r="K84" s="291"/>
      <c r="L84" s="291"/>
      <c r="M84" s="108"/>
      <c r="N84" s="108"/>
      <c r="O84" s="108"/>
      <c r="P84" s="108"/>
      <c r="Q84" s="108"/>
      <c r="R84" s="108"/>
      <c r="S84" s="108"/>
      <c r="T84" s="108"/>
      <c r="U84" s="108"/>
      <c r="V84" s="108"/>
      <c r="W84" s="108"/>
      <c r="X84" s="108"/>
      <c r="Y84" s="292"/>
      <c r="Z84" s="108"/>
      <c r="AA84" s="108"/>
      <c r="AB84" s="291"/>
      <c r="AC84" s="109"/>
      <c r="AD84" s="109"/>
      <c r="AE84" s="109"/>
      <c r="AF84" s="109"/>
      <c r="AG84" s="109"/>
      <c r="AH84" s="109"/>
      <c r="AI84" s="109"/>
      <c r="AJ84" s="109"/>
      <c r="AK84" s="109"/>
      <c r="AL84" s="109"/>
      <c r="AM84" s="109"/>
      <c r="AN84" s="109"/>
      <c r="AO84" s="109"/>
      <c r="AP84" s="540"/>
      <c r="AQ84" s="540"/>
      <c r="AR84" s="540"/>
    </row>
    <row r="85" spans="1:44" s="122" customFormat="1" ht="13.5" customHeight="1">
      <c r="A85" s="542"/>
      <c r="B85" s="542"/>
      <c r="C85" s="124"/>
      <c r="D85" s="290"/>
      <c r="E85" s="422" t="s">
        <v>334</v>
      </c>
      <c r="F85" s="291"/>
      <c r="G85" s="108"/>
      <c r="H85" s="108"/>
      <c r="I85" s="108"/>
      <c r="J85" s="291"/>
      <c r="K85" s="291"/>
      <c r="L85" s="291"/>
      <c r="M85" s="108"/>
      <c r="N85" s="108"/>
      <c r="O85" s="108"/>
      <c r="P85" s="108"/>
      <c r="Q85" s="108"/>
      <c r="R85" s="108"/>
      <c r="S85" s="108"/>
      <c r="T85" s="108"/>
      <c r="U85" s="108"/>
      <c r="V85" s="108"/>
      <c r="W85" s="108"/>
      <c r="X85" s="108"/>
      <c r="Y85" s="292"/>
      <c r="Z85" s="108"/>
      <c r="AA85" s="108"/>
      <c r="AB85" s="291"/>
      <c r="AC85" s="109"/>
      <c r="AD85" s="109"/>
      <c r="AE85" s="109"/>
      <c r="AF85" s="109"/>
      <c r="AG85" s="109"/>
      <c r="AH85" s="109"/>
      <c r="AI85" s="109"/>
      <c r="AJ85" s="109"/>
      <c r="AK85" s="109"/>
      <c r="AL85" s="109"/>
      <c r="AM85" s="109"/>
      <c r="AN85" s="109"/>
      <c r="AO85" s="109"/>
      <c r="AP85" s="540"/>
      <c r="AQ85" s="540"/>
      <c r="AR85" s="540"/>
    </row>
    <row r="86" spans="1:44" s="122" customFormat="1" ht="13.5" customHeight="1">
      <c r="A86" s="542"/>
      <c r="B86" s="542"/>
      <c r="C86" s="124"/>
      <c r="D86" s="290" t="s">
        <v>186</v>
      </c>
      <c r="E86" s="422" t="s">
        <v>374</v>
      </c>
      <c r="F86" s="291"/>
      <c r="G86" s="108"/>
      <c r="H86" s="108"/>
      <c r="I86" s="108"/>
      <c r="J86" s="291"/>
      <c r="K86" s="291"/>
      <c r="L86" s="291"/>
      <c r="M86" s="108"/>
      <c r="N86" s="108"/>
      <c r="O86" s="108"/>
      <c r="P86" s="108"/>
      <c r="Q86" s="108"/>
      <c r="R86" s="108"/>
      <c r="S86" s="108"/>
      <c r="T86" s="108"/>
      <c r="U86" s="108"/>
      <c r="V86" s="108"/>
      <c r="W86" s="108"/>
      <c r="X86" s="108"/>
      <c r="Y86" s="292"/>
      <c r="Z86" s="108"/>
      <c r="AA86" s="108"/>
      <c r="AB86" s="291"/>
      <c r="AC86" s="109"/>
      <c r="AD86" s="109"/>
      <c r="AE86" s="109"/>
      <c r="AF86" s="109"/>
      <c r="AG86" s="109"/>
      <c r="AH86" s="109"/>
      <c r="AI86" s="109"/>
      <c r="AJ86" s="109"/>
      <c r="AK86" s="109"/>
      <c r="AL86" s="109"/>
      <c r="AM86" s="109"/>
      <c r="AN86" s="109"/>
      <c r="AO86" s="109"/>
      <c r="AP86" s="540"/>
      <c r="AQ86" s="540"/>
      <c r="AR86" s="540"/>
    </row>
    <row r="87" spans="1:44" s="122" customFormat="1" ht="13.5" customHeight="1">
      <c r="A87" s="542"/>
      <c r="B87" s="542"/>
      <c r="C87" s="124"/>
      <c r="D87" s="290"/>
      <c r="E87" s="422" t="s">
        <v>386</v>
      </c>
      <c r="F87" s="291"/>
      <c r="G87" s="108"/>
      <c r="H87" s="108"/>
      <c r="I87" s="108"/>
      <c r="J87" s="291"/>
      <c r="K87" s="291"/>
      <c r="L87" s="291"/>
      <c r="M87" s="108"/>
      <c r="N87" s="108"/>
      <c r="O87" s="108"/>
      <c r="P87" s="108"/>
      <c r="Q87" s="108"/>
      <c r="R87" s="108"/>
      <c r="S87" s="108"/>
      <c r="T87" s="108"/>
      <c r="U87" s="108"/>
      <c r="V87" s="108"/>
      <c r="W87" s="108"/>
      <c r="X87" s="108"/>
      <c r="Y87" s="292"/>
      <c r="Z87" s="108"/>
      <c r="AA87" s="108"/>
      <c r="AB87" s="291"/>
      <c r="AC87" s="109"/>
      <c r="AD87" s="109"/>
      <c r="AE87" s="109"/>
      <c r="AF87" s="109"/>
      <c r="AG87" s="109"/>
      <c r="AH87" s="109"/>
      <c r="AI87" s="109"/>
      <c r="AJ87" s="109"/>
      <c r="AK87" s="109"/>
      <c r="AL87" s="109"/>
      <c r="AM87" s="109"/>
      <c r="AN87" s="109"/>
      <c r="AO87" s="109"/>
      <c r="AP87" s="540"/>
      <c r="AQ87" s="540"/>
      <c r="AR87" s="540"/>
    </row>
    <row r="88" spans="1:44" s="122" customFormat="1" ht="13.5" customHeight="1">
      <c r="A88" s="542"/>
      <c r="B88" s="542"/>
      <c r="C88" s="124"/>
      <c r="D88" s="290" t="s">
        <v>186</v>
      </c>
      <c r="E88" s="422" t="s">
        <v>292</v>
      </c>
      <c r="F88" s="291"/>
      <c r="G88" s="108"/>
      <c r="H88" s="108"/>
      <c r="I88" s="108"/>
      <c r="J88" s="291"/>
      <c r="K88" s="291"/>
      <c r="L88" s="291"/>
      <c r="M88" s="108"/>
      <c r="N88" s="108"/>
      <c r="O88" s="108"/>
      <c r="P88" s="108"/>
      <c r="Q88" s="108"/>
      <c r="R88" s="108"/>
      <c r="S88" s="108"/>
      <c r="T88" s="108"/>
      <c r="U88" s="108"/>
      <c r="V88" s="108"/>
      <c r="W88" s="108"/>
      <c r="X88" s="108"/>
      <c r="Y88" s="292"/>
      <c r="Z88" s="108"/>
      <c r="AA88" s="108"/>
      <c r="AB88" s="291"/>
      <c r="AC88" s="109"/>
      <c r="AD88" s="109"/>
      <c r="AE88" s="109"/>
      <c r="AF88" s="109"/>
      <c r="AG88" s="109"/>
      <c r="AH88" s="109"/>
      <c r="AI88" s="109"/>
      <c r="AJ88" s="109"/>
      <c r="AK88" s="109"/>
      <c r="AL88" s="109"/>
      <c r="AM88" s="109"/>
      <c r="AN88" s="109"/>
      <c r="AO88" s="109"/>
      <c r="AP88" s="540"/>
      <c r="AQ88" s="540"/>
      <c r="AR88" s="540"/>
    </row>
    <row r="89" spans="1:44" s="122" customFormat="1" ht="13.5" customHeight="1">
      <c r="A89" s="542"/>
      <c r="B89" s="542"/>
      <c r="C89" s="124"/>
      <c r="D89" s="290"/>
      <c r="E89" s="422" t="s">
        <v>414</v>
      </c>
      <c r="F89" s="291"/>
      <c r="G89" s="108"/>
      <c r="H89" s="108"/>
      <c r="I89" s="108"/>
      <c r="J89" s="291"/>
      <c r="K89" s="291"/>
      <c r="L89" s="291"/>
      <c r="M89" s="108"/>
      <c r="N89" s="108"/>
      <c r="O89" s="108"/>
      <c r="P89" s="108"/>
      <c r="Q89" s="108"/>
      <c r="R89" s="108"/>
      <c r="S89" s="108"/>
      <c r="T89" s="108"/>
      <c r="U89" s="108"/>
      <c r="V89" s="108"/>
      <c r="W89" s="108"/>
      <c r="X89" s="108"/>
      <c r="Y89" s="292"/>
      <c r="Z89" s="108"/>
      <c r="AA89" s="108"/>
      <c r="AB89" s="291"/>
      <c r="AC89" s="109"/>
      <c r="AD89" s="109"/>
      <c r="AE89" s="109"/>
      <c r="AF89" s="109"/>
      <c r="AG89" s="109"/>
      <c r="AH89" s="109"/>
      <c r="AI89" s="109"/>
      <c r="AJ89" s="109"/>
      <c r="AK89" s="109"/>
      <c r="AL89" s="109"/>
      <c r="AM89" s="109"/>
      <c r="AN89" s="109"/>
      <c r="AO89" s="109"/>
      <c r="AP89" s="540"/>
      <c r="AQ89" s="540"/>
      <c r="AR89" s="540"/>
    </row>
    <row r="90" spans="1:44" s="122" customFormat="1" ht="13.5" customHeight="1">
      <c r="A90" s="542"/>
      <c r="B90" s="542"/>
      <c r="C90" s="124"/>
      <c r="D90" s="290"/>
      <c r="E90" s="422" t="s">
        <v>416</v>
      </c>
      <c r="F90" s="291"/>
      <c r="G90" s="108"/>
      <c r="H90" s="108"/>
      <c r="I90" s="108"/>
      <c r="J90" s="291"/>
      <c r="K90" s="291"/>
      <c r="L90" s="291"/>
      <c r="M90" s="108"/>
      <c r="N90" s="108"/>
      <c r="O90" s="108"/>
      <c r="P90" s="108"/>
      <c r="Q90" s="108"/>
      <c r="R90" s="108"/>
      <c r="S90" s="108"/>
      <c r="T90" s="108"/>
      <c r="U90" s="108"/>
      <c r="V90" s="108"/>
      <c r="W90" s="108"/>
      <c r="X90" s="108"/>
      <c r="Y90" s="292"/>
      <c r="Z90" s="108"/>
      <c r="AA90" s="108"/>
      <c r="AB90" s="291"/>
      <c r="AC90" s="109"/>
      <c r="AD90" s="109"/>
      <c r="AE90" s="109"/>
      <c r="AF90" s="109"/>
      <c r="AG90" s="109"/>
      <c r="AH90" s="109"/>
      <c r="AI90" s="109"/>
      <c r="AJ90" s="109"/>
      <c r="AK90" s="109"/>
      <c r="AL90" s="109"/>
      <c r="AM90" s="109"/>
      <c r="AN90" s="109"/>
      <c r="AO90" s="109"/>
      <c r="AP90" s="540"/>
      <c r="AQ90" s="540"/>
      <c r="AR90" s="540"/>
    </row>
    <row r="91" spans="1:44" s="122" customFormat="1" ht="13.5" customHeight="1">
      <c r="A91" s="542"/>
      <c r="B91" s="542"/>
      <c r="C91" s="124"/>
      <c r="D91" s="290"/>
      <c r="E91" s="422" t="s">
        <v>415</v>
      </c>
      <c r="F91" s="291"/>
      <c r="G91" s="108"/>
      <c r="H91" s="108"/>
      <c r="I91" s="108"/>
      <c r="J91" s="291"/>
      <c r="K91" s="291"/>
      <c r="L91" s="291"/>
      <c r="M91" s="108"/>
      <c r="N91" s="108"/>
      <c r="O91" s="108"/>
      <c r="P91" s="108"/>
      <c r="Q91" s="108"/>
      <c r="R91" s="108"/>
      <c r="S91" s="108"/>
      <c r="T91" s="108"/>
      <c r="U91" s="108"/>
      <c r="V91" s="108"/>
      <c r="W91" s="108"/>
      <c r="X91" s="108"/>
      <c r="Y91" s="292"/>
      <c r="Z91" s="108"/>
      <c r="AA91" s="108"/>
      <c r="AB91" s="291"/>
      <c r="AC91" s="109"/>
      <c r="AD91" s="109"/>
      <c r="AF91" s="1175" t="s">
        <v>676</v>
      </c>
      <c r="AG91" s="1175"/>
      <c r="AH91" s="1175"/>
      <c r="AI91" s="1175"/>
      <c r="AJ91" s="1175"/>
      <c r="AK91" s="109"/>
      <c r="AL91" s="109"/>
      <c r="AM91" s="109"/>
      <c r="AN91" s="109"/>
      <c r="AO91" s="109"/>
      <c r="AP91" s="540"/>
      <c r="AQ91" s="540"/>
      <c r="AR91" s="540"/>
    </row>
    <row r="92" spans="1:44" s="122" customFormat="1" ht="9" customHeight="1">
      <c r="A92" s="542"/>
      <c r="B92" s="542"/>
      <c r="C92" s="124"/>
      <c r="D92" s="109"/>
      <c r="E92" s="128"/>
      <c r="F92" s="444"/>
      <c r="G92" s="444"/>
      <c r="H92" s="444"/>
      <c r="I92" s="444"/>
      <c r="J92" s="444"/>
      <c r="K92" s="444"/>
      <c r="L92" s="444"/>
      <c r="M92" s="444"/>
      <c r="N92" s="444"/>
      <c r="O92" s="444"/>
      <c r="P92" s="444"/>
      <c r="Q92" s="444"/>
      <c r="R92" s="444"/>
      <c r="S92" s="444"/>
      <c r="T92" s="444"/>
      <c r="U92" s="444"/>
      <c r="V92" s="444"/>
      <c r="W92" s="444"/>
      <c r="X92" s="444"/>
      <c r="Y92" s="444"/>
      <c r="Z92" s="444"/>
      <c r="AA92" s="441"/>
      <c r="AB92" s="441"/>
      <c r="AC92" s="441"/>
      <c r="AD92" s="442"/>
      <c r="AE92" s="687"/>
      <c r="AF92" s="1175"/>
      <c r="AG92" s="1175"/>
      <c r="AH92" s="1175"/>
      <c r="AI92" s="1175"/>
      <c r="AJ92" s="1175"/>
      <c r="AK92" s="442"/>
      <c r="AL92" s="442"/>
      <c r="AM92" s="442"/>
      <c r="AN92" s="442"/>
      <c r="AO92" s="109"/>
      <c r="AP92" s="540"/>
      <c r="AQ92" s="540"/>
      <c r="AR92" s="540"/>
    </row>
    <row r="93" spans="1:44" s="122" customFormat="1" ht="26.5" customHeight="1">
      <c r="A93" s="542"/>
      <c r="B93" s="542"/>
      <c r="C93" s="124"/>
      <c r="D93" s="124"/>
      <c r="E93" s="1180"/>
      <c r="F93" s="1180"/>
      <c r="G93" s="1180"/>
      <c r="H93" s="1180"/>
      <c r="I93" s="1180"/>
      <c r="J93" s="126"/>
      <c r="K93" s="1182"/>
      <c r="L93" s="1182"/>
      <c r="M93" s="1182"/>
      <c r="N93" s="1182"/>
      <c r="O93" s="1182"/>
      <c r="P93" s="1182"/>
      <c r="Q93" s="1182"/>
      <c r="R93" s="1182"/>
      <c r="S93" s="1182"/>
      <c r="T93" s="1182"/>
      <c r="U93" s="1182"/>
      <c r="V93" s="1182"/>
      <c r="W93" s="1182"/>
      <c r="X93" s="1182"/>
      <c r="Y93" s="1182"/>
      <c r="Z93" s="1182"/>
      <c r="AA93" s="1182"/>
      <c r="AB93" s="1182"/>
      <c r="AC93" s="126"/>
      <c r="AD93" s="126"/>
      <c r="AE93" s="687"/>
      <c r="AF93" s="1175"/>
      <c r="AG93" s="1175"/>
      <c r="AH93" s="1175"/>
      <c r="AI93" s="1175"/>
      <c r="AJ93" s="1175"/>
      <c r="AK93" s="126"/>
      <c r="AL93" s="109"/>
      <c r="AM93" s="109"/>
      <c r="AN93" s="109"/>
      <c r="AO93" s="109"/>
      <c r="AP93" s="540"/>
      <c r="AQ93" s="540"/>
      <c r="AR93" s="540"/>
    </row>
    <row r="94" spans="1:44" s="122" customFormat="1" ht="12" customHeight="1">
      <c r="A94" s="542"/>
      <c r="B94" s="542"/>
      <c r="C94" s="124"/>
      <c r="D94" s="124"/>
      <c r="E94" s="445" t="s">
        <v>105</v>
      </c>
      <c r="F94" s="125"/>
      <c r="G94" s="108"/>
      <c r="H94" s="108"/>
      <c r="I94" s="108"/>
      <c r="J94" s="109"/>
      <c r="K94" s="108" t="s">
        <v>191</v>
      </c>
      <c r="L94" s="109"/>
      <c r="M94" s="108"/>
      <c r="N94" s="108"/>
      <c r="O94" s="108"/>
      <c r="P94" s="108"/>
      <c r="Q94" s="108"/>
      <c r="R94" s="108"/>
      <c r="S94" s="108"/>
      <c r="T94" s="108"/>
      <c r="U94" s="108"/>
      <c r="V94" s="108"/>
      <c r="W94" s="125"/>
      <c r="X94" s="108"/>
      <c r="Y94" s="123"/>
      <c r="Z94" s="108"/>
      <c r="AA94" s="108"/>
      <c r="AB94" s="109"/>
      <c r="AC94" s="109"/>
      <c r="AD94" s="109"/>
      <c r="AE94" s="109"/>
      <c r="AF94" s="109"/>
      <c r="AG94" s="109"/>
      <c r="AH94" s="109"/>
      <c r="AI94" s="109"/>
      <c r="AJ94" s="109"/>
      <c r="AK94" s="109"/>
      <c r="AL94" s="109"/>
      <c r="AM94" s="109"/>
      <c r="AN94" s="109"/>
      <c r="AO94" s="109"/>
      <c r="AP94" s="540"/>
      <c r="AQ94" s="540"/>
      <c r="AR94" s="540"/>
    </row>
    <row r="95" spans="1:44" s="122" customFormat="1" ht="5.15" customHeight="1">
      <c r="A95" s="542"/>
      <c r="B95" s="542"/>
      <c r="C95" s="124"/>
      <c r="D95" s="109"/>
      <c r="E95" s="128"/>
      <c r="F95" s="444"/>
      <c r="G95" s="444"/>
      <c r="H95" s="444"/>
      <c r="I95" s="444"/>
      <c r="J95" s="444"/>
      <c r="K95" s="444"/>
      <c r="L95" s="444"/>
      <c r="M95" s="444"/>
      <c r="N95" s="444"/>
      <c r="O95" s="444"/>
      <c r="P95" s="444"/>
      <c r="Q95" s="444"/>
      <c r="R95" s="444"/>
      <c r="S95" s="444"/>
      <c r="T95" s="444"/>
      <c r="U95" s="444"/>
      <c r="V95" s="444"/>
      <c r="W95" s="444"/>
      <c r="X95" s="444"/>
      <c r="Y95" s="444"/>
      <c r="Z95" s="444"/>
      <c r="AA95" s="441"/>
      <c r="AB95" s="441"/>
      <c r="AC95" s="441"/>
      <c r="AD95" s="442"/>
      <c r="AE95" s="442"/>
      <c r="AF95" s="442"/>
      <c r="AG95" s="442"/>
      <c r="AH95" s="442"/>
      <c r="AI95" s="442"/>
      <c r="AJ95" s="442"/>
      <c r="AK95" s="442"/>
      <c r="AL95" s="442"/>
      <c r="AM95" s="442"/>
      <c r="AN95" s="442"/>
      <c r="AO95" s="109"/>
      <c r="AP95" s="540"/>
      <c r="AQ95" s="540"/>
      <c r="AR95" s="540"/>
    </row>
    <row r="96" spans="1:44" s="122" customFormat="1" ht="2.25" customHeight="1">
      <c r="A96" s="542"/>
      <c r="B96" s="542"/>
      <c r="C96" s="124"/>
      <c r="D96" s="109"/>
      <c r="E96" s="441"/>
      <c r="F96" s="441"/>
      <c r="G96" s="441"/>
      <c r="H96" s="441"/>
      <c r="I96" s="441"/>
      <c r="J96" s="441"/>
      <c r="K96" s="441"/>
      <c r="L96" s="441"/>
      <c r="M96" s="441"/>
      <c r="N96" s="441"/>
      <c r="O96" s="441"/>
      <c r="P96" s="441"/>
      <c r="Q96" s="441"/>
      <c r="R96" s="441"/>
      <c r="S96" s="441"/>
      <c r="T96" s="441"/>
      <c r="U96" s="441"/>
      <c r="V96" s="441"/>
      <c r="W96" s="441"/>
      <c r="X96" s="441"/>
      <c r="Y96" s="441"/>
      <c r="Z96" s="441"/>
      <c r="AA96" s="441"/>
      <c r="AB96" s="441"/>
      <c r="AC96" s="441"/>
      <c r="AD96" s="442"/>
      <c r="AE96" s="442"/>
      <c r="AF96" s="442"/>
      <c r="AG96" s="442"/>
      <c r="AH96" s="442"/>
      <c r="AI96" s="442"/>
      <c r="AJ96" s="442"/>
      <c r="AK96" s="442"/>
      <c r="AL96" s="442"/>
      <c r="AM96" s="442"/>
      <c r="AN96" s="442"/>
      <c r="AO96" s="109"/>
      <c r="AP96" s="540"/>
      <c r="AQ96" s="540"/>
      <c r="AR96" s="540"/>
    </row>
    <row r="97" spans="1:44" s="540" customFormat="1" ht="12.75" customHeight="1">
      <c r="A97" s="542"/>
      <c r="B97" s="542"/>
      <c r="C97" s="109"/>
      <c r="D97" s="109"/>
      <c r="AD97" s="442"/>
      <c r="AE97" s="442"/>
      <c r="AF97" s="442"/>
      <c r="AG97" s="442"/>
      <c r="AH97" s="442"/>
      <c r="AI97" s="442"/>
      <c r="AJ97" s="442"/>
      <c r="AK97" s="442"/>
      <c r="AL97" s="442"/>
      <c r="AM97" s="442"/>
      <c r="AN97" s="442"/>
      <c r="AO97" s="109"/>
    </row>
    <row r="98" spans="1:44" s="122" customFormat="1" ht="4" customHeight="1">
      <c r="A98" s="542"/>
      <c r="B98" s="542"/>
      <c r="C98" s="124"/>
      <c r="D98" s="124"/>
      <c r="F98" s="108"/>
      <c r="G98" s="108"/>
      <c r="H98" s="108"/>
      <c r="I98" s="108"/>
      <c r="J98" s="109"/>
      <c r="K98" s="109"/>
      <c r="L98" s="109"/>
      <c r="M98" s="108"/>
      <c r="N98" s="108"/>
      <c r="O98" s="108"/>
      <c r="P98" s="108"/>
      <c r="Q98" s="108"/>
      <c r="R98" s="108"/>
      <c r="S98" s="108"/>
      <c r="T98" s="108"/>
      <c r="U98" s="108"/>
      <c r="V98" s="108"/>
      <c r="W98" s="108"/>
      <c r="X98" s="108"/>
      <c r="Y98" s="123"/>
      <c r="Z98" s="108"/>
      <c r="AA98" s="108"/>
      <c r="AB98" s="109"/>
      <c r="AC98" s="109"/>
      <c r="AD98" s="109"/>
      <c r="AE98" s="109"/>
      <c r="AF98" s="109"/>
      <c r="AG98" s="109"/>
      <c r="AH98" s="109"/>
      <c r="AI98" s="109"/>
      <c r="AJ98" s="109"/>
      <c r="AK98" s="109"/>
      <c r="AL98" s="109"/>
      <c r="AM98" s="109"/>
      <c r="AN98" s="109"/>
      <c r="AO98" s="109"/>
      <c r="AP98" s="540"/>
      <c r="AQ98" s="540"/>
      <c r="AR98" s="540"/>
    </row>
    <row r="99" spans="1:44" s="122" customFormat="1" ht="5.25" customHeight="1">
      <c r="A99" s="542"/>
      <c r="B99" s="542"/>
      <c r="C99" s="124"/>
      <c r="D99" s="109"/>
      <c r="E99" s="128"/>
      <c r="F99" s="444"/>
      <c r="G99" s="444"/>
      <c r="H99" s="444"/>
      <c r="I99" s="444"/>
      <c r="J99" s="444"/>
      <c r="K99" s="444"/>
      <c r="L99" s="444"/>
      <c r="M99" s="444"/>
      <c r="N99" s="444"/>
      <c r="O99" s="444"/>
      <c r="P99" s="444"/>
      <c r="Q99" s="444"/>
      <c r="R99" s="444"/>
      <c r="S99" s="444"/>
      <c r="T99" s="444"/>
      <c r="U99" s="444"/>
      <c r="V99" s="444"/>
      <c r="W99" s="444"/>
      <c r="X99" s="444"/>
      <c r="Y99" s="444"/>
      <c r="Z99" s="444"/>
      <c r="AA99" s="441"/>
      <c r="AB99" s="441"/>
      <c r="AC99" s="441"/>
      <c r="AD99" s="442"/>
      <c r="AE99" s="442"/>
      <c r="AF99" s="442"/>
      <c r="AG99" s="442"/>
      <c r="AH99" s="442"/>
      <c r="AI99" s="442"/>
      <c r="AJ99" s="442"/>
      <c r="AK99" s="442"/>
      <c r="AL99" s="442"/>
      <c r="AM99" s="442"/>
      <c r="AN99" s="442"/>
      <c r="AO99" s="109"/>
      <c r="AP99" s="540"/>
      <c r="AQ99" s="540"/>
      <c r="AR99" s="540"/>
    </row>
    <row r="100" spans="1:44" s="435" customFormat="1" ht="18.75" customHeight="1">
      <c r="A100" s="542"/>
      <c r="B100" s="542"/>
      <c r="C100" s="431"/>
      <c r="D100" s="416" t="s">
        <v>395</v>
      </c>
      <c r="E100" s="433"/>
      <c r="F100" s="446"/>
      <c r="G100" s="432"/>
      <c r="H100" s="432"/>
      <c r="I100" s="432"/>
      <c r="J100" s="432"/>
      <c r="K100" s="433"/>
      <c r="L100" s="433"/>
      <c r="M100" s="433"/>
      <c r="N100" s="433"/>
      <c r="O100" s="433"/>
      <c r="P100" s="433"/>
      <c r="Q100" s="433"/>
      <c r="R100" s="433"/>
      <c r="S100" s="433"/>
      <c r="T100" s="433"/>
      <c r="U100" s="433"/>
      <c r="V100" s="433"/>
      <c r="W100" s="433"/>
      <c r="X100" s="433"/>
      <c r="Y100" s="433"/>
      <c r="Z100" s="433"/>
      <c r="AA100" s="433"/>
      <c r="AB100" s="433"/>
      <c r="AC100" s="433"/>
      <c r="AD100" s="434"/>
      <c r="AE100" s="434"/>
      <c r="AF100" s="434"/>
      <c r="AG100" s="434"/>
      <c r="AH100" s="434"/>
      <c r="AI100" s="434"/>
      <c r="AJ100" s="434"/>
      <c r="AK100" s="434"/>
      <c r="AL100" s="434"/>
      <c r="AM100" s="434"/>
      <c r="AN100" s="434"/>
      <c r="AO100" s="434"/>
      <c r="AP100" s="434"/>
      <c r="AQ100" s="434"/>
      <c r="AR100" s="434"/>
    </row>
    <row r="101" spans="1:44" s="435" customFormat="1">
      <c r="A101" s="542"/>
      <c r="B101" s="542"/>
      <c r="C101" s="431"/>
      <c r="D101" s="420" t="s">
        <v>119</v>
      </c>
      <c r="E101" s="433"/>
      <c r="F101" s="446"/>
      <c r="G101" s="432"/>
      <c r="H101" s="432"/>
      <c r="I101" s="432"/>
      <c r="J101" s="432"/>
      <c r="K101" s="433"/>
      <c r="L101" s="433"/>
      <c r="M101" s="433"/>
      <c r="N101" s="433"/>
      <c r="O101" s="433"/>
      <c r="P101" s="433"/>
      <c r="Q101" s="433"/>
      <c r="R101" s="433"/>
      <c r="S101" s="433"/>
      <c r="T101" s="433"/>
      <c r="U101" s="433"/>
      <c r="V101" s="433"/>
      <c r="W101" s="433"/>
      <c r="X101" s="433"/>
      <c r="Y101" s="433"/>
      <c r="Z101" s="433"/>
      <c r="AA101" s="433"/>
      <c r="AB101" s="433"/>
      <c r="AC101" s="433"/>
      <c r="AD101" s="434"/>
      <c r="AE101" s="434"/>
      <c r="AF101" s="434"/>
      <c r="AG101" s="434"/>
      <c r="AH101" s="434"/>
      <c r="AI101" s="434"/>
      <c r="AJ101" s="434"/>
      <c r="AK101" s="434"/>
      <c r="AL101" s="434"/>
      <c r="AM101" s="434"/>
      <c r="AN101" s="434"/>
      <c r="AO101" s="434"/>
      <c r="AP101" s="434"/>
      <c r="AQ101" s="434"/>
      <c r="AR101" s="434"/>
    </row>
    <row r="102" spans="1:44" s="435" customFormat="1" ht="13.5" customHeight="1">
      <c r="A102" s="542"/>
      <c r="B102" s="542"/>
      <c r="C102" s="431"/>
      <c r="D102" s="290" t="s">
        <v>186</v>
      </c>
      <c r="E102" s="447" t="s">
        <v>347</v>
      </c>
      <c r="F102" s="448"/>
      <c r="G102" s="448"/>
      <c r="H102" s="448"/>
      <c r="I102" s="448"/>
      <c r="J102" s="448"/>
      <c r="K102" s="449"/>
      <c r="L102" s="449"/>
      <c r="M102" s="449"/>
      <c r="N102" s="449"/>
      <c r="O102" s="449"/>
      <c r="P102" s="449"/>
      <c r="Q102" s="449"/>
      <c r="R102" s="449"/>
      <c r="S102" s="449"/>
      <c r="T102" s="449"/>
      <c r="U102" s="449"/>
      <c r="V102" s="449"/>
      <c r="W102" s="449"/>
      <c r="X102" s="449"/>
      <c r="Y102" s="449"/>
      <c r="Z102" s="449"/>
      <c r="AA102" s="449"/>
      <c r="AB102" s="449"/>
      <c r="AC102" s="445"/>
      <c r="AD102" s="434"/>
      <c r="AE102" s="434"/>
      <c r="AF102" s="434"/>
      <c r="AG102" s="434"/>
      <c r="AH102" s="434"/>
      <c r="AI102" s="434"/>
      <c r="AJ102" s="434"/>
      <c r="AK102" s="434"/>
      <c r="AL102" s="434"/>
      <c r="AM102" s="434"/>
      <c r="AN102" s="434"/>
      <c r="AO102" s="434"/>
      <c r="AP102" s="434"/>
      <c r="AQ102" s="434"/>
      <c r="AR102" s="434"/>
    </row>
    <row r="103" spans="1:44" ht="13.5" customHeight="1">
      <c r="C103" s="429"/>
      <c r="D103" s="290" t="s">
        <v>186</v>
      </c>
      <c r="E103" s="450" t="s">
        <v>190</v>
      </c>
      <c r="F103" s="451"/>
      <c r="G103" s="451"/>
      <c r="H103" s="451"/>
      <c r="I103" s="451"/>
      <c r="J103" s="451"/>
      <c r="K103" s="452"/>
      <c r="L103" s="452"/>
      <c r="M103" s="452"/>
      <c r="N103" s="452"/>
      <c r="O103" s="452"/>
      <c r="P103" s="452"/>
      <c r="Q103" s="452"/>
      <c r="R103" s="452"/>
      <c r="S103" s="452"/>
      <c r="T103" s="452"/>
      <c r="U103" s="452"/>
      <c r="V103" s="452"/>
      <c r="W103" s="452"/>
      <c r="X103" s="452"/>
      <c r="Y103" s="452"/>
      <c r="Z103" s="452"/>
      <c r="AA103" s="452"/>
      <c r="AB103" s="452"/>
      <c r="AC103" s="426"/>
      <c r="AD103" s="411"/>
    </row>
    <row r="104" spans="1:44" s="435" customFormat="1" ht="13.5" customHeight="1">
      <c r="A104" s="542"/>
      <c r="B104" s="542"/>
      <c r="C104" s="431"/>
      <c r="D104" s="289" t="s">
        <v>186</v>
      </c>
      <c r="E104" s="431" t="s">
        <v>397</v>
      </c>
      <c r="F104" s="437"/>
      <c r="G104" s="437"/>
      <c r="H104" s="437"/>
      <c r="I104" s="437"/>
      <c r="J104" s="437"/>
      <c r="K104" s="445"/>
      <c r="L104" s="445"/>
      <c r="M104" s="445"/>
      <c r="N104" s="445"/>
      <c r="O104" s="445"/>
      <c r="P104" s="445"/>
      <c r="Q104" s="445"/>
      <c r="R104" s="445"/>
      <c r="S104" s="445"/>
      <c r="T104" s="445"/>
      <c r="U104" s="445"/>
      <c r="V104" s="445"/>
      <c r="W104" s="445"/>
      <c r="X104" s="445"/>
      <c r="Y104" s="445"/>
      <c r="Z104" s="445"/>
      <c r="AA104" s="445"/>
      <c r="AB104" s="445"/>
      <c r="AC104" s="445"/>
      <c r="AD104" s="434"/>
      <c r="AE104" s="434"/>
      <c r="AF104" s="434"/>
      <c r="AG104" s="434"/>
      <c r="AH104" s="434"/>
      <c r="AI104" s="434"/>
      <c r="AJ104" s="434"/>
      <c r="AK104" s="434"/>
      <c r="AL104" s="434"/>
      <c r="AM104" s="434"/>
      <c r="AN104" s="434"/>
      <c r="AO104" s="434"/>
      <c r="AP104" s="434"/>
      <c r="AQ104" s="434"/>
      <c r="AR104" s="434"/>
    </row>
    <row r="105" spans="1:44" s="435" customFormat="1" ht="13.5" customHeight="1">
      <c r="A105" s="542"/>
      <c r="B105" s="542"/>
      <c r="C105" s="431"/>
      <c r="D105" s="431"/>
      <c r="E105" s="431" t="s">
        <v>390</v>
      </c>
      <c r="F105" s="437"/>
      <c r="G105" s="437"/>
      <c r="H105" s="437"/>
      <c r="I105" s="437"/>
      <c r="J105" s="437"/>
      <c r="K105" s="445"/>
      <c r="L105" s="445"/>
      <c r="M105" s="445"/>
      <c r="N105" s="445"/>
      <c r="O105" s="445"/>
      <c r="P105" s="445"/>
      <c r="Q105" s="445"/>
      <c r="R105" s="445"/>
      <c r="S105" s="445"/>
      <c r="T105" s="445"/>
      <c r="U105" s="445"/>
      <c r="V105" s="445"/>
      <c r="W105" s="445"/>
      <c r="X105" s="445"/>
      <c r="Y105" s="445"/>
      <c r="Z105" s="445"/>
      <c r="AA105" s="445"/>
      <c r="AB105" s="445"/>
      <c r="AC105" s="445"/>
      <c r="AD105" s="434"/>
      <c r="AE105" s="434"/>
      <c r="AF105" s="434"/>
      <c r="AG105" s="434"/>
      <c r="AH105" s="434"/>
      <c r="AI105" s="434"/>
      <c r="AJ105" s="434"/>
      <c r="AK105" s="434"/>
      <c r="AL105" s="434"/>
      <c r="AM105" s="434"/>
      <c r="AN105" s="434"/>
      <c r="AO105" s="434"/>
      <c r="AP105" s="434"/>
      <c r="AQ105" s="434"/>
      <c r="AR105" s="434"/>
    </row>
    <row r="106" spans="1:44" s="435" customFormat="1" ht="13.5" customHeight="1">
      <c r="A106" s="542"/>
      <c r="B106" s="542"/>
      <c r="C106" s="431"/>
      <c r="D106" s="431"/>
      <c r="E106" s="431" t="s">
        <v>515</v>
      </c>
      <c r="F106" s="437"/>
      <c r="G106" s="437"/>
      <c r="H106" s="437"/>
      <c r="I106" s="437"/>
      <c r="J106" s="437"/>
      <c r="K106" s="445"/>
      <c r="L106" s="445"/>
      <c r="M106" s="445"/>
      <c r="N106" s="445"/>
      <c r="O106" s="445"/>
      <c r="P106" s="445"/>
      <c r="Q106" s="445"/>
      <c r="R106" s="445"/>
      <c r="S106" s="445"/>
      <c r="T106" s="445"/>
      <c r="U106" s="445"/>
      <c r="V106" s="445"/>
      <c r="W106" s="445"/>
      <c r="X106" s="445"/>
      <c r="Y106" s="445"/>
      <c r="Z106" s="445"/>
      <c r="AA106" s="445"/>
      <c r="AB106" s="445"/>
      <c r="AC106" s="445"/>
      <c r="AD106" s="434"/>
      <c r="AE106" s="434"/>
      <c r="AF106" s="434"/>
      <c r="AG106" s="434"/>
      <c r="AH106" s="434"/>
      <c r="AI106" s="434"/>
      <c r="AJ106" s="434"/>
      <c r="AK106" s="434"/>
      <c r="AL106" s="434"/>
      <c r="AM106" s="434"/>
      <c r="AN106" s="434"/>
      <c r="AO106" s="434"/>
      <c r="AP106" s="434"/>
      <c r="AQ106" s="434"/>
      <c r="AR106" s="434"/>
    </row>
    <row r="107" spans="1:44" ht="13.5" customHeight="1">
      <c r="C107" s="429"/>
      <c r="D107" s="290" t="s">
        <v>186</v>
      </c>
      <c r="E107" s="447" t="s">
        <v>398</v>
      </c>
      <c r="F107" s="447"/>
      <c r="G107" s="447"/>
      <c r="H107" s="447"/>
      <c r="I107" s="447"/>
      <c r="J107" s="447"/>
      <c r="K107" s="447"/>
      <c r="L107" s="447"/>
      <c r="M107" s="447"/>
      <c r="N107" s="447"/>
      <c r="O107" s="447"/>
      <c r="P107" s="447"/>
      <c r="Q107" s="447"/>
      <c r="R107" s="447"/>
      <c r="S107" s="447"/>
      <c r="T107" s="447"/>
      <c r="U107" s="447"/>
      <c r="V107" s="447"/>
      <c r="W107" s="447"/>
      <c r="X107" s="447"/>
      <c r="Y107" s="447"/>
      <c r="Z107" s="447"/>
      <c r="AA107" s="447"/>
      <c r="AB107" s="447"/>
      <c r="AC107" s="426"/>
      <c r="AD107" s="411"/>
    </row>
    <row r="108" spans="1:44" ht="13.5" customHeight="1">
      <c r="C108" s="429"/>
      <c r="D108" s="290"/>
      <c r="E108" s="447" t="s">
        <v>399</v>
      </c>
      <c r="F108" s="453"/>
      <c r="G108" s="453"/>
      <c r="H108" s="453"/>
      <c r="I108" s="453"/>
      <c r="J108" s="453"/>
      <c r="K108" s="453"/>
      <c r="L108" s="453"/>
      <c r="M108" s="453"/>
      <c r="N108" s="453"/>
      <c r="O108" s="453"/>
      <c r="P108" s="453"/>
      <c r="Q108" s="453"/>
      <c r="R108" s="453"/>
      <c r="S108" s="453"/>
      <c r="T108" s="453"/>
      <c r="U108" s="453"/>
      <c r="V108" s="453"/>
      <c r="W108" s="453"/>
      <c r="X108" s="453"/>
      <c r="Y108" s="453"/>
      <c r="Z108" s="453"/>
      <c r="AA108" s="453"/>
      <c r="AB108" s="453"/>
      <c r="AC108" s="426"/>
      <c r="AD108" s="411"/>
    </row>
    <row r="109" spans="1:44" ht="13.5" customHeight="1">
      <c r="C109" s="429"/>
      <c r="D109" s="290"/>
      <c r="E109" s="447" t="s">
        <v>400</v>
      </c>
      <c r="F109" s="453"/>
      <c r="G109" s="453"/>
      <c r="H109" s="453"/>
      <c r="I109" s="453"/>
      <c r="J109" s="453"/>
      <c r="K109" s="453"/>
      <c r="L109" s="453"/>
      <c r="M109" s="453"/>
      <c r="N109" s="453"/>
      <c r="O109" s="453"/>
      <c r="P109" s="453"/>
      <c r="Q109" s="453"/>
      <c r="R109" s="453"/>
      <c r="S109" s="453"/>
      <c r="T109" s="453"/>
      <c r="U109" s="453"/>
      <c r="V109" s="453"/>
      <c r="W109" s="453"/>
      <c r="X109" s="453"/>
      <c r="Y109" s="453"/>
      <c r="Z109" s="453"/>
      <c r="AA109" s="453"/>
      <c r="AB109" s="453"/>
      <c r="AC109" s="426"/>
      <c r="AD109" s="411"/>
    </row>
    <row r="110" spans="1:44" ht="13.5" customHeight="1">
      <c r="C110" s="429"/>
      <c r="D110" s="290" t="s">
        <v>186</v>
      </c>
      <c r="E110" s="447" t="s">
        <v>401</v>
      </c>
      <c r="F110" s="447"/>
      <c r="G110" s="447"/>
      <c r="H110" s="447"/>
      <c r="I110" s="447"/>
      <c r="J110" s="447"/>
      <c r="K110" s="447"/>
      <c r="L110" s="447"/>
      <c r="M110" s="447"/>
      <c r="N110" s="447"/>
      <c r="O110" s="447"/>
      <c r="P110" s="447"/>
      <c r="Q110" s="447"/>
      <c r="R110" s="447"/>
      <c r="S110" s="447"/>
      <c r="T110" s="447"/>
      <c r="U110" s="447"/>
      <c r="V110" s="447"/>
      <c r="W110" s="447"/>
      <c r="X110" s="447"/>
      <c r="Y110" s="447"/>
      <c r="Z110" s="447"/>
      <c r="AA110" s="447"/>
      <c r="AB110" s="447"/>
      <c r="AC110" s="426"/>
      <c r="AD110" s="411"/>
    </row>
    <row r="111" spans="1:44" ht="7.5" customHeight="1">
      <c r="C111" s="417"/>
      <c r="D111" s="417"/>
      <c r="E111" s="417"/>
      <c r="F111" s="417"/>
      <c r="G111" s="417"/>
      <c r="H111" s="417"/>
      <c r="I111" s="417"/>
      <c r="J111" s="417"/>
      <c r="K111" s="413"/>
      <c r="L111" s="413"/>
      <c r="M111" s="413"/>
      <c r="N111" s="413"/>
      <c r="O111" s="413"/>
      <c r="P111" s="413"/>
      <c r="Q111" s="413"/>
      <c r="R111" s="413"/>
      <c r="S111" s="413"/>
      <c r="T111" s="413"/>
      <c r="U111" s="413"/>
      <c r="V111" s="413"/>
      <c r="W111" s="413"/>
      <c r="X111" s="413"/>
      <c r="Y111" s="413"/>
      <c r="Z111" s="413"/>
      <c r="AA111" s="413"/>
      <c r="AB111" s="413"/>
      <c r="AC111" s="413"/>
      <c r="AD111" s="411"/>
    </row>
    <row r="112" spans="1:44" s="435" customFormat="1" ht="13.5" customHeight="1">
      <c r="A112" s="542"/>
      <c r="B112" s="542"/>
      <c r="C112" s="436" t="s">
        <v>112</v>
      </c>
      <c r="D112" s="436"/>
      <c r="E112" s="436"/>
      <c r="F112" s="432"/>
      <c r="G112" s="432"/>
      <c r="H112" s="432"/>
      <c r="I112" s="432"/>
      <c r="J112" s="432"/>
      <c r="K112" s="433"/>
      <c r="L112" s="433"/>
      <c r="M112" s="433"/>
      <c r="N112" s="433"/>
      <c r="O112" s="433"/>
      <c r="P112" s="433"/>
      <c r="Q112" s="433"/>
      <c r="R112" s="433"/>
      <c r="S112" s="433"/>
      <c r="T112" s="433"/>
      <c r="U112" s="433"/>
      <c r="V112" s="433"/>
      <c r="W112" s="433"/>
      <c r="X112" s="433"/>
      <c r="Y112" s="433"/>
      <c r="Z112" s="433"/>
      <c r="AA112" s="433"/>
      <c r="AB112" s="433"/>
      <c r="AC112" s="433"/>
      <c r="AD112" s="434"/>
      <c r="AE112" s="434"/>
      <c r="AF112" s="434"/>
      <c r="AG112" s="434"/>
      <c r="AH112" s="434"/>
      <c r="AI112" s="434"/>
      <c r="AJ112" s="434"/>
      <c r="AK112" s="434"/>
      <c r="AL112" s="434"/>
      <c r="AM112" s="434"/>
      <c r="AN112" s="434"/>
      <c r="AO112" s="434"/>
      <c r="AP112" s="434"/>
      <c r="AQ112" s="434"/>
      <c r="AR112" s="434"/>
    </row>
    <row r="113" spans="1:44" s="435" customFormat="1" ht="12" customHeight="1">
      <c r="A113" s="542"/>
      <c r="B113" s="542"/>
      <c r="C113" s="431"/>
      <c r="D113" s="290" t="s">
        <v>186</v>
      </c>
      <c r="E113" s="1181" t="s">
        <v>189</v>
      </c>
      <c r="F113" s="1181"/>
      <c r="G113" s="1181"/>
      <c r="H113" s="1181"/>
      <c r="I113" s="1181"/>
      <c r="J113" s="1181"/>
      <c r="K113" s="1181"/>
      <c r="L113" s="1181"/>
      <c r="M113" s="1181"/>
      <c r="N113" s="1181"/>
      <c r="O113" s="1181"/>
      <c r="P113" s="1181"/>
      <c r="Q113" s="1181"/>
      <c r="R113" s="1181"/>
      <c r="S113" s="1181"/>
      <c r="T113" s="1181"/>
      <c r="U113" s="1181"/>
      <c r="V113" s="1181"/>
      <c r="W113" s="1181"/>
      <c r="X113" s="1181"/>
      <c r="Y113" s="1181"/>
      <c r="Z113" s="1181"/>
      <c r="AA113" s="1181"/>
      <c r="AB113" s="1181"/>
      <c r="AC113" s="433"/>
      <c r="AD113" s="434"/>
      <c r="AE113" s="434"/>
      <c r="AF113" s="434"/>
      <c r="AG113" s="434"/>
      <c r="AH113" s="434"/>
      <c r="AI113" s="434"/>
      <c r="AJ113" s="434"/>
      <c r="AK113" s="434"/>
      <c r="AL113" s="434"/>
      <c r="AM113" s="434"/>
      <c r="AN113" s="434"/>
      <c r="AO113" s="434"/>
      <c r="AP113" s="434"/>
      <c r="AQ113" s="434"/>
      <c r="AR113" s="434"/>
    </row>
    <row r="114" spans="1:44" s="435" customFormat="1" ht="12" customHeight="1">
      <c r="A114" s="542"/>
      <c r="B114" s="542"/>
      <c r="C114" s="431"/>
      <c r="D114" s="431"/>
      <c r="E114" s="1181" t="s">
        <v>188</v>
      </c>
      <c r="F114" s="1181"/>
      <c r="G114" s="1181"/>
      <c r="H114" s="1181"/>
      <c r="I114" s="1181"/>
      <c r="J114" s="1181"/>
      <c r="K114" s="1181"/>
      <c r="L114" s="1181"/>
      <c r="M114" s="1181"/>
      <c r="N114" s="1181"/>
      <c r="O114" s="1181"/>
      <c r="P114" s="1181"/>
      <c r="Q114" s="1181"/>
      <c r="R114" s="1181"/>
      <c r="S114" s="1181"/>
      <c r="T114" s="1181"/>
      <c r="U114" s="1181"/>
      <c r="V114" s="1181"/>
      <c r="W114" s="1181"/>
      <c r="X114" s="1181"/>
      <c r="Y114" s="1181"/>
      <c r="Z114" s="1181"/>
      <c r="AA114" s="1181"/>
      <c r="AB114" s="1181"/>
      <c r="AC114" s="433"/>
      <c r="AD114" s="434"/>
      <c r="AE114" s="434"/>
      <c r="AF114" s="434"/>
      <c r="AG114" s="434"/>
      <c r="AH114" s="434"/>
      <c r="AI114" s="434"/>
      <c r="AJ114" s="434"/>
      <c r="AK114" s="434"/>
      <c r="AL114" s="434"/>
      <c r="AM114" s="434"/>
      <c r="AN114" s="434"/>
      <c r="AO114" s="434"/>
      <c r="AP114" s="434"/>
      <c r="AQ114" s="434"/>
      <c r="AR114" s="434"/>
    </row>
    <row r="115" spans="1:44" s="435" customFormat="1" ht="10.5" customHeight="1">
      <c r="A115" s="542"/>
      <c r="B115" s="542"/>
      <c r="C115" s="431"/>
      <c r="D115" s="431"/>
      <c r="E115" s="1181" t="s">
        <v>187</v>
      </c>
      <c r="F115" s="1181"/>
      <c r="G115" s="1181"/>
      <c r="H115" s="1181"/>
      <c r="I115" s="1181"/>
      <c r="J115" s="1181"/>
      <c r="K115" s="1181"/>
      <c r="L115" s="1181"/>
      <c r="M115" s="1181"/>
      <c r="N115" s="1181"/>
      <c r="O115" s="1181"/>
      <c r="P115" s="1181"/>
      <c r="Q115" s="1181"/>
      <c r="R115" s="1181"/>
      <c r="S115" s="1181"/>
      <c r="T115" s="1181"/>
      <c r="U115" s="1181"/>
      <c r="V115" s="1181"/>
      <c r="W115" s="1181"/>
      <c r="X115" s="1181"/>
      <c r="Y115" s="1181"/>
      <c r="Z115" s="1181"/>
      <c r="AA115" s="1181"/>
      <c r="AB115" s="1181"/>
      <c r="AC115" s="433"/>
      <c r="AD115" s="434"/>
      <c r="AE115" s="434"/>
      <c r="AF115" s="434"/>
      <c r="AG115" s="434"/>
      <c r="AH115" s="434"/>
      <c r="AI115" s="434"/>
      <c r="AJ115" s="434"/>
      <c r="AK115" s="434"/>
      <c r="AL115" s="434"/>
      <c r="AM115" s="434"/>
      <c r="AN115" s="434"/>
      <c r="AO115" s="434"/>
      <c r="AP115" s="434"/>
      <c r="AQ115" s="434"/>
      <c r="AR115" s="434"/>
    </row>
    <row r="116" spans="1:44" s="435" customFormat="1">
      <c r="A116" s="542"/>
      <c r="B116" s="542"/>
      <c r="C116" s="431"/>
      <c r="D116" s="290" t="s">
        <v>186</v>
      </c>
      <c r="E116" s="430" t="s">
        <v>475</v>
      </c>
      <c r="F116" s="437"/>
      <c r="G116" s="437"/>
      <c r="H116" s="437"/>
      <c r="I116" s="437"/>
      <c r="J116" s="437"/>
      <c r="K116" s="445"/>
      <c r="L116" s="445"/>
      <c r="M116" s="445"/>
      <c r="N116" s="445"/>
      <c r="O116" s="445"/>
      <c r="P116" s="445"/>
      <c r="Q116" s="445"/>
      <c r="R116" s="445"/>
      <c r="S116" s="445"/>
      <c r="T116" s="445"/>
      <c r="U116" s="445"/>
      <c r="V116" s="445"/>
      <c r="W116" s="445"/>
      <c r="X116" s="445"/>
      <c r="Y116" s="445"/>
      <c r="Z116" s="445"/>
      <c r="AA116" s="445"/>
      <c r="AB116" s="445"/>
      <c r="AC116" s="433"/>
      <c r="AD116" s="434"/>
      <c r="AE116" s="434"/>
      <c r="AF116" s="434"/>
      <c r="AG116" s="434"/>
      <c r="AH116" s="434"/>
      <c r="AI116" s="434"/>
      <c r="AJ116" s="434"/>
      <c r="AK116" s="434"/>
      <c r="AL116" s="434"/>
      <c r="AM116" s="434"/>
      <c r="AN116" s="434"/>
      <c r="AO116" s="434"/>
      <c r="AP116" s="434"/>
      <c r="AQ116" s="434"/>
      <c r="AR116" s="434"/>
    </row>
    <row r="117" spans="1:44" s="435" customFormat="1">
      <c r="A117" s="542"/>
      <c r="B117" s="542"/>
      <c r="C117" s="431"/>
      <c r="D117" s="431"/>
      <c r="E117" s="447" t="s">
        <v>451</v>
      </c>
      <c r="F117" s="437"/>
      <c r="G117" s="437"/>
      <c r="H117" s="454"/>
      <c r="I117" s="437"/>
      <c r="J117" s="437"/>
      <c r="K117" s="445"/>
      <c r="L117" s="445"/>
      <c r="M117" s="445"/>
      <c r="N117" s="445"/>
      <c r="O117" s="445"/>
      <c r="P117" s="445"/>
      <c r="Q117" s="445"/>
      <c r="R117" s="445"/>
      <c r="S117" s="445"/>
      <c r="T117" s="445"/>
      <c r="U117" s="445"/>
      <c r="V117" s="445"/>
      <c r="W117" s="445"/>
      <c r="X117" s="445"/>
      <c r="Y117" s="445"/>
      <c r="Z117" s="445"/>
      <c r="AA117" s="445"/>
      <c r="AB117" s="445"/>
      <c r="AC117" s="433"/>
      <c r="AD117" s="434"/>
      <c r="AE117" s="434"/>
      <c r="AF117" s="434"/>
      <c r="AG117" s="434"/>
      <c r="AH117" s="434"/>
      <c r="AI117" s="434"/>
      <c r="AJ117" s="434"/>
      <c r="AK117" s="434"/>
      <c r="AL117" s="434"/>
      <c r="AM117" s="434"/>
      <c r="AN117" s="434"/>
      <c r="AO117" s="434"/>
      <c r="AP117" s="434"/>
      <c r="AQ117" s="434"/>
      <c r="AR117" s="434"/>
    </row>
    <row r="118" spans="1:44" s="435" customFormat="1">
      <c r="A118" s="542"/>
      <c r="B118" s="542"/>
      <c r="C118" s="431"/>
      <c r="D118" s="290" t="s">
        <v>186</v>
      </c>
      <c r="E118" s="430" t="s">
        <v>185</v>
      </c>
      <c r="F118" s="437"/>
      <c r="G118" s="437"/>
      <c r="H118" s="437"/>
      <c r="I118" s="437"/>
      <c r="J118" s="437"/>
      <c r="K118" s="445"/>
      <c r="L118" s="445"/>
      <c r="M118" s="445"/>
      <c r="N118" s="445"/>
      <c r="O118" s="445"/>
      <c r="P118" s="445"/>
      <c r="Q118" s="445"/>
      <c r="R118" s="445"/>
      <c r="S118" s="445"/>
      <c r="T118" s="445"/>
      <c r="U118" s="445"/>
      <c r="V118" s="445"/>
      <c r="W118" s="445"/>
      <c r="X118" s="445"/>
      <c r="Y118" s="445"/>
      <c r="Z118" s="445"/>
      <c r="AA118" s="445"/>
      <c r="AB118" s="445"/>
      <c r="AC118" s="433"/>
      <c r="AD118" s="434"/>
      <c r="AE118" s="434"/>
      <c r="AF118" s="434"/>
      <c r="AG118" s="434"/>
      <c r="AH118" s="434"/>
      <c r="AI118" s="434"/>
      <c r="AJ118" s="434"/>
      <c r="AK118" s="434"/>
      <c r="AL118" s="434"/>
      <c r="AM118" s="434"/>
      <c r="AN118" s="434"/>
      <c r="AO118" s="434"/>
      <c r="AP118" s="434"/>
      <c r="AQ118" s="434"/>
      <c r="AR118" s="434"/>
    </row>
    <row r="119" spans="1:44" s="435" customFormat="1">
      <c r="A119" s="542"/>
      <c r="B119" s="542"/>
      <c r="C119" s="431"/>
      <c r="D119" s="431"/>
      <c r="E119" s="447" t="s">
        <v>184</v>
      </c>
      <c r="F119" s="437"/>
      <c r="G119" s="437"/>
      <c r="H119" s="437"/>
      <c r="I119" s="437"/>
      <c r="J119" s="437"/>
      <c r="K119" s="445"/>
      <c r="L119" s="445"/>
      <c r="M119" s="445"/>
      <c r="N119" s="445"/>
      <c r="O119" s="445"/>
      <c r="P119" s="445"/>
      <c r="Q119" s="445"/>
      <c r="R119" s="445"/>
      <c r="S119" s="445"/>
      <c r="T119" s="445"/>
      <c r="U119" s="445"/>
      <c r="V119" s="445"/>
      <c r="W119" s="445"/>
      <c r="X119" s="445"/>
      <c r="Y119" s="445"/>
      <c r="Z119" s="445"/>
      <c r="AA119" s="445"/>
      <c r="AB119" s="445"/>
      <c r="AC119" s="433"/>
      <c r="AD119" s="434"/>
      <c r="AE119" s="434"/>
      <c r="AF119" s="434"/>
      <c r="AG119" s="434"/>
      <c r="AH119" s="434"/>
      <c r="AI119" s="434"/>
      <c r="AJ119" s="434"/>
      <c r="AK119" s="434"/>
      <c r="AL119" s="434"/>
      <c r="AM119" s="434"/>
      <c r="AN119" s="434"/>
      <c r="AO119" s="434"/>
      <c r="AP119" s="434"/>
      <c r="AQ119" s="434"/>
      <c r="AR119" s="434"/>
    </row>
    <row r="120" spans="1:44" s="435" customFormat="1" ht="7.5" customHeight="1">
      <c r="A120" s="542"/>
      <c r="B120" s="542"/>
      <c r="C120" s="431"/>
      <c r="D120" s="431"/>
      <c r="E120" s="431"/>
      <c r="F120" s="432"/>
      <c r="G120" s="432"/>
      <c r="H120" s="432"/>
      <c r="I120" s="432"/>
      <c r="J120" s="432"/>
      <c r="K120" s="433"/>
      <c r="L120" s="433"/>
      <c r="M120" s="433"/>
      <c r="N120" s="433"/>
      <c r="O120" s="433"/>
      <c r="P120" s="433"/>
      <c r="Q120" s="433"/>
      <c r="R120" s="433"/>
      <c r="S120" s="433"/>
      <c r="T120" s="433"/>
      <c r="U120" s="433"/>
      <c r="V120" s="433"/>
      <c r="W120" s="433"/>
      <c r="X120" s="433"/>
      <c r="Y120" s="433"/>
      <c r="Z120" s="433"/>
      <c r="AA120" s="433"/>
      <c r="AB120" s="433"/>
      <c r="AC120" s="433"/>
      <c r="AD120" s="434"/>
      <c r="AE120" s="434"/>
      <c r="AF120" s="434"/>
      <c r="AG120" s="434"/>
      <c r="AH120" s="434"/>
      <c r="AI120" s="434"/>
      <c r="AJ120" s="434"/>
      <c r="AK120" s="434"/>
      <c r="AL120" s="434"/>
      <c r="AM120" s="434"/>
      <c r="AN120" s="434"/>
      <c r="AO120" s="434"/>
      <c r="AP120" s="434"/>
      <c r="AQ120" s="434"/>
      <c r="AR120" s="434"/>
    </row>
    <row r="121" spans="1:44" s="435" customFormat="1">
      <c r="A121" s="542"/>
      <c r="B121" s="542"/>
      <c r="C121" s="436" t="s">
        <v>113</v>
      </c>
      <c r="D121" s="436"/>
      <c r="E121" s="436"/>
      <c r="F121" s="446"/>
      <c r="G121" s="446"/>
      <c r="H121" s="432"/>
      <c r="I121" s="432"/>
      <c r="J121" s="432"/>
      <c r="K121" s="433"/>
      <c r="L121" s="433"/>
      <c r="M121" s="433"/>
      <c r="N121" s="433"/>
      <c r="O121" s="433"/>
      <c r="P121" s="433"/>
      <c r="Q121" s="433"/>
      <c r="R121" s="433"/>
      <c r="S121" s="433"/>
      <c r="T121" s="433"/>
      <c r="U121" s="433"/>
      <c r="V121" s="433"/>
      <c r="W121" s="433"/>
      <c r="X121" s="433"/>
      <c r="Y121" s="433"/>
      <c r="Z121" s="433"/>
      <c r="AA121" s="433"/>
      <c r="AB121" s="433"/>
      <c r="AC121" s="433"/>
      <c r="AD121" s="434"/>
      <c r="AE121" s="434"/>
      <c r="AF121" s="434"/>
      <c r="AG121" s="434"/>
      <c r="AH121" s="434"/>
      <c r="AI121" s="434"/>
      <c r="AJ121" s="434"/>
      <c r="AK121" s="434"/>
      <c r="AL121" s="434"/>
      <c r="AM121" s="434"/>
      <c r="AN121" s="434"/>
      <c r="AO121" s="434"/>
      <c r="AP121" s="434"/>
      <c r="AQ121" s="434"/>
      <c r="AR121" s="434"/>
    </row>
    <row r="122" spans="1:44" s="435" customFormat="1">
      <c r="A122" s="542"/>
      <c r="B122" s="542"/>
      <c r="C122" s="431"/>
      <c r="D122" s="455" t="s">
        <v>186</v>
      </c>
      <c r="E122" s="445" t="s">
        <v>296</v>
      </c>
      <c r="F122" s="456"/>
      <c r="G122" s="456"/>
      <c r="H122" s="456"/>
      <c r="I122" s="456"/>
      <c r="J122" s="456"/>
      <c r="K122" s="457"/>
      <c r="L122" s="457"/>
      <c r="M122" s="457"/>
      <c r="N122" s="457"/>
      <c r="O122" s="457"/>
      <c r="P122" s="457"/>
      <c r="Q122" s="457"/>
      <c r="R122" s="457"/>
      <c r="S122" s="457"/>
      <c r="T122" s="457"/>
      <c r="U122" s="457"/>
      <c r="V122" s="457"/>
      <c r="W122" s="457"/>
      <c r="X122" s="457"/>
      <c r="Z122" s="457"/>
      <c r="AB122" s="676" t="s">
        <v>671</v>
      </c>
      <c r="AC122" s="433"/>
      <c r="AD122" s="434"/>
      <c r="AE122" s="434"/>
      <c r="AF122" s="434"/>
      <c r="AG122" s="434"/>
      <c r="AH122" s="434"/>
      <c r="AI122" s="434"/>
      <c r="AJ122" s="434"/>
      <c r="AK122" s="434"/>
      <c r="AL122" s="434"/>
      <c r="AM122" s="434"/>
      <c r="AN122" s="434"/>
      <c r="AO122" s="434"/>
      <c r="AP122" s="434"/>
      <c r="AQ122" s="434"/>
      <c r="AR122" s="434"/>
    </row>
    <row r="123" spans="1:44" s="435" customFormat="1" ht="22" customHeight="1">
      <c r="A123" s="542"/>
      <c r="B123" s="542"/>
      <c r="C123" s="431"/>
      <c r="D123" s="431"/>
      <c r="E123" s="433"/>
      <c r="F123" s="446"/>
      <c r="G123" s="446"/>
      <c r="H123" s="432"/>
      <c r="I123" s="432"/>
      <c r="J123" s="432"/>
      <c r="K123" s="433"/>
      <c r="L123" s="433"/>
      <c r="M123" s="433"/>
      <c r="N123" s="433"/>
      <c r="O123" s="433"/>
      <c r="P123" s="433"/>
      <c r="Q123" s="433"/>
      <c r="R123" s="433"/>
      <c r="S123" s="433"/>
      <c r="T123" s="433"/>
      <c r="U123" s="433"/>
      <c r="V123" s="433"/>
      <c r="W123" s="433"/>
      <c r="X123" s="433"/>
      <c r="Y123" s="433"/>
      <c r="Z123" s="433"/>
      <c r="AA123" s="433"/>
      <c r="AB123" s="433"/>
      <c r="AC123" s="433"/>
      <c r="AD123" s="434"/>
      <c r="AE123" s="434"/>
      <c r="AF123" s="434"/>
      <c r="AG123" s="434"/>
      <c r="AH123" s="434"/>
      <c r="AI123" s="434"/>
      <c r="AJ123" s="434"/>
      <c r="AK123" s="434"/>
      <c r="AL123" s="434"/>
      <c r="AM123" s="434"/>
      <c r="AN123" s="434"/>
      <c r="AO123" s="434"/>
      <c r="AP123" s="434"/>
      <c r="AQ123" s="434"/>
      <c r="AR123" s="434"/>
    </row>
    <row r="124" spans="1:44" s="435" customFormat="1" ht="26.15" customHeight="1">
      <c r="A124" s="1046">
        <f ca="1">TODAY()</f>
        <v>46316</v>
      </c>
      <c r="B124" s="542"/>
      <c r="C124" s="1187"/>
      <c r="D124" s="1187"/>
      <c r="E124" s="1188"/>
      <c r="F124" s="1188"/>
      <c r="G124" s="1188"/>
      <c r="H124" s="1188"/>
      <c r="I124" s="1188"/>
      <c r="J124" s="1187"/>
      <c r="K124" s="1187"/>
      <c r="L124" s="1187"/>
      <c r="M124" s="1187"/>
      <c r="N124" s="1187"/>
      <c r="O124" s="1187"/>
      <c r="P124" s="1187"/>
      <c r="Q124" s="1187"/>
      <c r="R124" s="1187"/>
      <c r="S124" s="1187"/>
      <c r="T124" s="1187"/>
      <c r="U124" s="1187"/>
      <c r="V124" s="1187"/>
      <c r="W124" s="1187"/>
      <c r="X124" s="1187"/>
      <c r="Y124" s="1187"/>
      <c r="Z124" s="1187"/>
      <c r="AA124" s="1187"/>
      <c r="AB124" s="458"/>
      <c r="AC124" s="458"/>
      <c r="AD124" s="458"/>
      <c r="AE124" s="458"/>
      <c r="AF124" s="458"/>
      <c r="AG124" s="659"/>
      <c r="AH124" s="659"/>
      <c r="AI124" s="659"/>
      <c r="AJ124" s="659"/>
      <c r="AK124" s="659"/>
      <c r="AL124" s="659"/>
      <c r="AM124" s="659"/>
      <c r="AN124" s="659"/>
      <c r="AO124" s="659"/>
      <c r="AP124" s="659"/>
      <c r="AQ124" s="659"/>
      <c r="AR124" s="659"/>
    </row>
    <row r="125" spans="1:44" s="435" customFormat="1" ht="9.75" customHeight="1">
      <c r="A125" s="1046"/>
      <c r="B125" s="542"/>
      <c r="C125" s="1187"/>
      <c r="D125" s="1187"/>
      <c r="E125" s="1189" t="s">
        <v>105</v>
      </c>
      <c r="F125" s="1189"/>
      <c r="G125" s="458"/>
      <c r="H125" s="1187"/>
      <c r="I125" s="1187"/>
      <c r="J125" s="1187"/>
      <c r="K125" s="1187"/>
      <c r="L125" s="1187"/>
      <c r="M125" s="1187"/>
      <c r="N125" s="1187"/>
      <c r="O125" s="1187"/>
      <c r="P125" s="1187"/>
      <c r="Q125" s="1187"/>
      <c r="R125" s="1187"/>
      <c r="S125" s="1187"/>
      <c r="T125" s="1187"/>
      <c r="U125" s="1187"/>
      <c r="V125" s="1187"/>
      <c r="W125" s="1187"/>
      <c r="X125" s="1187"/>
      <c r="Y125" s="1187"/>
      <c r="Z125" s="1187"/>
      <c r="AA125" s="1187"/>
      <c r="AB125" s="1187"/>
      <c r="AC125" s="458"/>
      <c r="AD125" s="458"/>
      <c r="AF125" s="1175" t="s">
        <v>676</v>
      </c>
      <c r="AG125" s="1175"/>
      <c r="AH125" s="1175"/>
      <c r="AI125" s="1175"/>
      <c r="AJ125" s="1175"/>
      <c r="AK125" s="659"/>
      <c r="AL125" s="659"/>
      <c r="AM125" s="659"/>
      <c r="AN125" s="659"/>
      <c r="AO125" s="659"/>
      <c r="AP125" s="659"/>
      <c r="AQ125" s="659"/>
      <c r="AR125" s="659"/>
    </row>
    <row r="126" spans="1:44" s="435" customFormat="1" ht="6.75" customHeight="1">
      <c r="A126" s="1046"/>
      <c r="B126" s="542"/>
      <c r="C126" s="1187"/>
      <c r="D126" s="1187"/>
      <c r="E126" s="1187"/>
      <c r="F126" s="458"/>
      <c r="G126" s="458"/>
      <c r="H126" s="1187"/>
      <c r="I126" s="1187"/>
      <c r="J126" s="1187"/>
      <c r="K126" s="1187"/>
      <c r="L126" s="1187"/>
      <c r="M126" s="1187"/>
      <c r="N126" s="1187"/>
      <c r="O126" s="1187"/>
      <c r="P126" s="1187"/>
      <c r="Q126" s="1187"/>
      <c r="R126" s="1187"/>
      <c r="S126" s="1187"/>
      <c r="T126" s="1187"/>
      <c r="U126" s="1187"/>
      <c r="V126" s="1187"/>
      <c r="W126" s="1187"/>
      <c r="X126" s="1187"/>
      <c r="Y126" s="1187"/>
      <c r="Z126" s="1187"/>
      <c r="AA126" s="1187"/>
      <c r="AB126" s="1187"/>
      <c r="AC126" s="458"/>
      <c r="AD126" s="458"/>
      <c r="AE126" s="687"/>
      <c r="AF126" s="1175"/>
      <c r="AG126" s="1175"/>
      <c r="AH126" s="1175"/>
      <c r="AI126" s="1175"/>
      <c r="AJ126" s="1175"/>
      <c r="AK126" s="659"/>
      <c r="AL126" s="659"/>
      <c r="AM126" s="659"/>
      <c r="AN126" s="659"/>
      <c r="AO126" s="659"/>
      <c r="AP126" s="659"/>
      <c r="AQ126" s="659"/>
      <c r="AR126" s="659"/>
    </row>
    <row r="127" spans="1:44" s="435" customFormat="1" ht="27" customHeight="1">
      <c r="A127" s="1046"/>
      <c r="B127" s="542"/>
      <c r="C127" s="1187"/>
      <c r="D127" s="1187"/>
      <c r="E127" s="1191"/>
      <c r="F127" s="1191"/>
      <c r="G127" s="1191"/>
      <c r="H127" s="1191"/>
      <c r="I127" s="1191"/>
      <c r="J127" s="459"/>
      <c r="K127" s="1191"/>
      <c r="L127" s="1191"/>
      <c r="M127" s="1191"/>
      <c r="N127" s="1191"/>
      <c r="O127" s="1191"/>
      <c r="P127" s="1191"/>
      <c r="Q127" s="1191"/>
      <c r="R127" s="1191"/>
      <c r="S127" s="1191"/>
      <c r="T127" s="1191"/>
      <c r="U127" s="1191"/>
      <c r="V127" s="1191"/>
      <c r="W127" s="1191"/>
      <c r="X127" s="1191"/>
      <c r="Y127" s="1191"/>
      <c r="Z127" s="1191"/>
      <c r="AA127" s="1191"/>
      <c r="AB127" s="1191"/>
      <c r="AC127" s="458"/>
      <c r="AD127" s="458"/>
      <c r="AE127" s="687"/>
      <c r="AF127" s="1175"/>
      <c r="AG127" s="1175"/>
      <c r="AH127" s="1175"/>
      <c r="AI127" s="1175"/>
      <c r="AJ127" s="1175"/>
      <c r="AK127" s="659"/>
      <c r="AL127" s="659"/>
      <c r="AM127" s="659"/>
      <c r="AN127" s="659"/>
      <c r="AO127" s="659"/>
      <c r="AP127" s="659"/>
      <c r="AQ127" s="659"/>
      <c r="AR127" s="659"/>
    </row>
    <row r="128" spans="1:44" s="435" customFormat="1" ht="9.75" customHeight="1">
      <c r="A128" s="1046"/>
      <c r="B128" s="542"/>
      <c r="C128" s="1187"/>
      <c r="D128" s="1187"/>
      <c r="E128" s="679" t="s">
        <v>680</v>
      </c>
      <c r="F128" s="679"/>
      <c r="G128" s="680"/>
      <c r="H128" s="459"/>
      <c r="I128" s="459"/>
      <c r="J128" s="459"/>
      <c r="K128" s="1189" t="s">
        <v>519</v>
      </c>
      <c r="L128" s="1189"/>
      <c r="M128" s="1189"/>
      <c r="N128" s="1190"/>
      <c r="O128" s="1190"/>
      <c r="P128" s="1190"/>
      <c r="Q128" s="1190"/>
      <c r="R128" s="1190"/>
      <c r="S128" s="1190"/>
      <c r="T128" s="1190"/>
      <c r="U128" s="1190"/>
      <c r="V128" s="1190"/>
      <c r="W128" s="1190"/>
      <c r="X128" s="1190"/>
      <c r="Y128" s="1190"/>
      <c r="Z128" s="1193"/>
      <c r="AA128" s="1193"/>
      <c r="AB128" s="1193"/>
      <c r="AC128" s="1187"/>
      <c r="AD128" s="1187"/>
      <c r="AE128" s="1187"/>
      <c r="AF128" s="1187"/>
      <c r="AG128" s="659"/>
      <c r="AH128" s="659"/>
      <c r="AI128" s="659"/>
      <c r="AJ128" s="659"/>
      <c r="AK128" s="659"/>
      <c r="AL128" s="659"/>
      <c r="AM128" s="659"/>
      <c r="AN128" s="659"/>
      <c r="AO128" s="659"/>
      <c r="AP128" s="659"/>
      <c r="AQ128" s="659"/>
      <c r="AR128" s="659"/>
    </row>
    <row r="129" spans="1:30">
      <c r="A129" s="1046"/>
      <c r="C129" s="413"/>
      <c r="D129" s="413"/>
      <c r="E129" s="1183"/>
      <c r="F129" s="1184"/>
      <c r="G129" s="426"/>
      <c r="H129" s="413"/>
      <c r="I129" s="413"/>
      <c r="J129" s="413"/>
      <c r="K129" s="413"/>
      <c r="L129" s="413"/>
      <c r="M129" s="413"/>
      <c r="O129" s="460"/>
      <c r="P129" s="460"/>
      <c r="Q129" s="460"/>
      <c r="R129" s="460"/>
      <c r="S129" s="411"/>
      <c r="T129" s="411"/>
      <c r="U129" s="411"/>
      <c r="V129" s="411"/>
      <c r="W129" s="411"/>
      <c r="X129" s="411"/>
      <c r="Y129" s="1186"/>
      <c r="Z129" s="1186"/>
      <c r="AA129" s="1186"/>
      <c r="AB129" s="1186"/>
      <c r="AC129" s="1186"/>
      <c r="AD129" s="411"/>
    </row>
    <row r="130" spans="1:30">
      <c r="A130" s="1046"/>
      <c r="C130" s="413"/>
      <c r="D130" s="413"/>
      <c r="E130" s="429"/>
      <c r="F130" s="340"/>
      <c r="G130" s="426"/>
      <c r="H130" s="413"/>
      <c r="I130" s="413"/>
      <c r="J130" s="413"/>
      <c r="K130" s="413"/>
      <c r="L130" s="413"/>
      <c r="M130" s="413"/>
      <c r="O130" s="460"/>
      <c r="P130" s="460"/>
      <c r="Q130" s="460"/>
      <c r="R130" s="460"/>
      <c r="S130" s="411"/>
      <c r="T130" s="411"/>
      <c r="U130" s="411"/>
      <c r="V130" s="411"/>
      <c r="W130" s="411"/>
      <c r="X130" s="411"/>
      <c r="Y130" s="533"/>
      <c r="Z130" s="533"/>
      <c r="AA130" s="533"/>
      <c r="AB130" s="533"/>
      <c r="AC130" s="533"/>
      <c r="AD130" s="411"/>
    </row>
    <row r="131" spans="1:30">
      <c r="A131" s="1046"/>
      <c r="C131" s="411"/>
      <c r="D131" s="411"/>
      <c r="E131" s="411"/>
      <c r="F131" s="411"/>
      <c r="G131" s="411"/>
      <c r="H131" s="411"/>
      <c r="I131" s="411"/>
      <c r="J131" s="411"/>
      <c r="K131" s="411"/>
      <c r="L131" s="411"/>
      <c r="M131" s="411"/>
      <c r="N131" s="411"/>
      <c r="O131" s="411"/>
      <c r="P131" s="411"/>
      <c r="Q131" s="411"/>
      <c r="R131" s="411"/>
      <c r="S131" s="411"/>
      <c r="T131" s="411"/>
      <c r="U131" s="411"/>
      <c r="V131" s="411"/>
      <c r="W131" s="411"/>
      <c r="X131" s="411"/>
      <c r="Y131" s="411"/>
      <c r="Z131" s="411"/>
      <c r="AA131" s="411"/>
      <c r="AB131" s="411"/>
      <c r="AC131" s="411"/>
      <c r="AD131" s="411"/>
    </row>
    <row r="132" spans="1:30">
      <c r="A132" s="1046"/>
      <c r="C132" s="411"/>
      <c r="D132" s="411"/>
      <c r="E132" s="411"/>
      <c r="F132" s="411"/>
      <c r="G132" s="411"/>
      <c r="H132" s="411"/>
      <c r="I132" s="411"/>
      <c r="J132" s="411"/>
      <c r="K132" s="411"/>
      <c r="L132" s="411"/>
      <c r="M132" s="411"/>
      <c r="N132" s="411"/>
      <c r="O132" s="411"/>
      <c r="P132" s="411"/>
      <c r="Q132" s="411"/>
      <c r="R132" s="411"/>
      <c r="S132" s="411"/>
      <c r="T132" s="411"/>
      <c r="U132" s="411"/>
      <c r="V132" s="411"/>
      <c r="W132" s="411"/>
      <c r="X132" s="411"/>
      <c r="Y132" s="411"/>
      <c r="Z132" s="411"/>
      <c r="AA132" s="411"/>
      <c r="AB132" s="411"/>
      <c r="AC132" s="411"/>
      <c r="AD132" s="411"/>
    </row>
    <row r="133" spans="1:30">
      <c r="C133" s="411"/>
      <c r="D133" s="411"/>
      <c r="E133" s="411"/>
      <c r="F133" s="411"/>
      <c r="G133" s="411"/>
      <c r="H133" s="411"/>
      <c r="I133" s="411"/>
      <c r="J133" s="411"/>
      <c r="K133" s="411"/>
      <c r="L133" s="411"/>
      <c r="M133" s="411"/>
      <c r="N133" s="411"/>
      <c r="O133" s="411"/>
      <c r="P133" s="411"/>
      <c r="Q133" s="411"/>
      <c r="R133" s="411"/>
      <c r="S133" s="411"/>
      <c r="T133" s="411"/>
      <c r="U133" s="411"/>
      <c r="V133" s="411"/>
      <c r="W133" s="411"/>
      <c r="X133" s="411"/>
      <c r="Y133" s="411"/>
      <c r="Z133" s="411"/>
      <c r="AA133" s="411"/>
      <c r="AB133" s="411"/>
      <c r="AC133" s="411"/>
      <c r="AD133" s="411"/>
    </row>
    <row r="134" spans="1:30" ht="13.5" customHeight="1" thickBot="1">
      <c r="C134" s="543"/>
      <c r="D134" s="543"/>
      <c r="E134" s="543"/>
      <c r="F134" s="543"/>
      <c r="G134" s="543"/>
      <c r="H134" s="543"/>
      <c r="I134" s="543"/>
      <c r="J134" s="543"/>
      <c r="K134" s="543"/>
      <c r="L134" s="543"/>
      <c r="M134" s="543"/>
      <c r="N134" s="543"/>
      <c r="O134" s="543"/>
      <c r="P134" s="543"/>
      <c r="Q134" s="543"/>
      <c r="R134" s="543"/>
      <c r="S134" s="543"/>
      <c r="T134" s="543"/>
      <c r="U134" s="543"/>
      <c r="V134" s="543"/>
      <c r="W134" s="543"/>
      <c r="X134" s="543"/>
      <c r="Y134" s="543"/>
      <c r="Z134" s="543"/>
      <c r="AA134" s="543"/>
      <c r="AB134" s="543"/>
      <c r="AC134" s="543"/>
      <c r="AD134" s="411"/>
    </row>
    <row r="135" spans="1:30">
      <c r="C135" s="413"/>
      <c r="D135" s="413"/>
      <c r="E135" s="1183" t="s">
        <v>122</v>
      </c>
      <c r="F135" s="1192"/>
      <c r="G135" s="779" t="str">
        <f>IF(Antrag!$D$12="","",Antrag!$D$12)</f>
        <v/>
      </c>
      <c r="H135" s="779"/>
      <c r="I135" s="779"/>
      <c r="J135" s="779"/>
      <c r="K135" s="779"/>
      <c r="L135" s="779"/>
      <c r="M135" s="779"/>
      <c r="N135" s="779"/>
      <c r="O135" s="779"/>
      <c r="P135" s="779"/>
      <c r="Q135" s="426"/>
      <c r="R135" s="426"/>
      <c r="S135" s="426"/>
      <c r="T135" s="426"/>
      <c r="U135" s="426"/>
      <c r="V135" s="426"/>
      <c r="W135" s="426"/>
      <c r="X135" s="411"/>
      <c r="Y135" s="1186" t="s">
        <v>668</v>
      </c>
      <c r="Z135" s="1186"/>
      <c r="AA135" s="1186"/>
      <c r="AB135" s="1186"/>
      <c r="AC135" s="1186"/>
      <c r="AD135" s="411"/>
    </row>
    <row r="136" spans="1:30">
      <c r="C136" s="411"/>
      <c r="D136" s="411"/>
      <c r="E136" s="411"/>
      <c r="F136" s="411"/>
      <c r="G136" s="411"/>
      <c r="H136" s="411"/>
      <c r="I136" s="411"/>
      <c r="J136" s="411"/>
      <c r="K136" s="411"/>
      <c r="L136" s="411"/>
      <c r="M136" s="411"/>
      <c r="N136" s="411"/>
      <c r="O136" s="411"/>
      <c r="P136" s="411"/>
      <c r="Q136" s="411"/>
      <c r="R136" s="411"/>
      <c r="S136" s="411"/>
      <c r="T136" s="411"/>
      <c r="U136" s="411"/>
      <c r="V136" s="411"/>
      <c r="W136" s="411"/>
      <c r="X136" s="411"/>
      <c r="Y136" s="411"/>
      <c r="Z136" s="411"/>
      <c r="AA136" s="411"/>
      <c r="AB136" s="411"/>
      <c r="AC136" s="411"/>
      <c r="AD136" s="411"/>
    </row>
    <row r="137" spans="1:30" s="411" customFormat="1">
      <c r="A137" s="542"/>
      <c r="B137" s="542"/>
    </row>
    <row r="138" spans="1:30" s="411" customFormat="1">
      <c r="A138" s="542"/>
      <c r="B138" s="542"/>
    </row>
    <row r="139" spans="1:30" s="411" customFormat="1">
      <c r="A139" s="542"/>
      <c r="B139" s="542"/>
    </row>
    <row r="140" spans="1:30" s="411" customFormat="1">
      <c r="A140" s="542"/>
      <c r="B140" s="542"/>
    </row>
    <row r="141" spans="1:30" s="411" customFormat="1">
      <c r="A141" s="542"/>
      <c r="B141" s="542"/>
    </row>
    <row r="142" spans="1:30" s="411" customFormat="1">
      <c r="A142" s="542"/>
      <c r="B142" s="542"/>
    </row>
    <row r="143" spans="1:30" s="411" customFormat="1">
      <c r="A143" s="542"/>
      <c r="B143" s="542"/>
    </row>
    <row r="144" spans="1:30" s="411" customFormat="1">
      <c r="A144" s="542"/>
      <c r="B144" s="542"/>
    </row>
    <row r="145" spans="1:2" s="411" customFormat="1">
      <c r="A145" s="542"/>
      <c r="B145" s="542"/>
    </row>
    <row r="146" spans="1:2" s="411" customFormat="1">
      <c r="A146" s="542"/>
      <c r="B146" s="542"/>
    </row>
    <row r="147" spans="1:2" s="411" customFormat="1">
      <c r="A147" s="542"/>
      <c r="B147" s="542"/>
    </row>
    <row r="148" spans="1:2" s="411" customFormat="1">
      <c r="A148" s="542"/>
      <c r="B148" s="542"/>
    </row>
    <row r="149" spans="1:2" s="411" customFormat="1">
      <c r="A149" s="542"/>
      <c r="B149" s="542"/>
    </row>
    <row r="150" spans="1:2" s="411" customFormat="1">
      <c r="A150" s="542"/>
      <c r="B150" s="542"/>
    </row>
    <row r="151" spans="1:2" s="411" customFormat="1">
      <c r="A151" s="542"/>
      <c r="B151" s="542"/>
    </row>
    <row r="152" spans="1:2" s="411" customFormat="1">
      <c r="A152" s="542"/>
      <c r="B152" s="542"/>
    </row>
    <row r="153" spans="1:2" s="411" customFormat="1">
      <c r="A153" s="542"/>
      <c r="B153" s="542"/>
    </row>
    <row r="154" spans="1:2" s="411" customFormat="1">
      <c r="A154" s="542"/>
      <c r="B154" s="542"/>
    </row>
    <row r="155" spans="1:2" s="411" customFormat="1">
      <c r="A155" s="542"/>
      <c r="B155" s="542"/>
    </row>
    <row r="156" spans="1:2" s="411" customFormat="1">
      <c r="A156" s="542"/>
      <c r="B156" s="542"/>
    </row>
    <row r="157" spans="1:2" s="411" customFormat="1">
      <c r="A157" s="542"/>
      <c r="B157" s="542"/>
    </row>
    <row r="158" spans="1:2" s="411" customFormat="1">
      <c r="A158" s="542"/>
      <c r="B158" s="542"/>
    </row>
    <row r="159" spans="1:2" s="411" customFormat="1">
      <c r="A159" s="542"/>
      <c r="B159" s="542"/>
    </row>
    <row r="160" spans="1:2" s="411" customFormat="1">
      <c r="A160" s="542"/>
      <c r="B160" s="542"/>
    </row>
    <row r="161" spans="1:2" s="411" customFormat="1">
      <c r="A161" s="542"/>
      <c r="B161" s="542"/>
    </row>
    <row r="162" spans="1:2" s="411" customFormat="1">
      <c r="A162" s="542"/>
      <c r="B162" s="542"/>
    </row>
    <row r="163" spans="1:2" s="411" customFormat="1">
      <c r="A163" s="542"/>
      <c r="B163" s="542"/>
    </row>
    <row r="164" spans="1:2" s="411" customFormat="1">
      <c r="A164" s="542"/>
      <c r="B164" s="542"/>
    </row>
    <row r="165" spans="1:2" s="411" customFormat="1">
      <c r="A165" s="542"/>
      <c r="B165" s="542"/>
    </row>
    <row r="166" spans="1:2" s="411" customFormat="1">
      <c r="A166" s="542"/>
      <c r="B166" s="542"/>
    </row>
    <row r="167" spans="1:2" s="411" customFormat="1">
      <c r="A167" s="542"/>
      <c r="B167" s="542"/>
    </row>
    <row r="168" spans="1:2" s="411" customFormat="1">
      <c r="A168" s="542"/>
      <c r="B168" s="542"/>
    </row>
    <row r="169" spans="1:2" s="411" customFormat="1">
      <c r="A169" s="542"/>
      <c r="B169" s="542"/>
    </row>
    <row r="170" spans="1:2" s="411" customFormat="1">
      <c r="A170" s="542"/>
      <c r="B170" s="542"/>
    </row>
    <row r="171" spans="1:2" s="411" customFormat="1">
      <c r="A171" s="542"/>
      <c r="B171" s="542"/>
    </row>
    <row r="172" spans="1:2" s="411" customFormat="1">
      <c r="A172" s="542"/>
      <c r="B172" s="542"/>
    </row>
    <row r="173" spans="1:2" s="411" customFormat="1">
      <c r="A173" s="542"/>
      <c r="B173" s="542"/>
    </row>
    <row r="174" spans="1:2" s="411" customFormat="1">
      <c r="A174" s="542"/>
      <c r="B174" s="542"/>
    </row>
    <row r="175" spans="1:2" s="411" customFormat="1">
      <c r="A175" s="542"/>
      <c r="B175" s="542"/>
    </row>
    <row r="176" spans="1:2" s="411" customFormat="1">
      <c r="A176" s="542"/>
      <c r="B176" s="542"/>
    </row>
    <row r="177" spans="1:2" s="411" customFormat="1">
      <c r="A177" s="542"/>
      <c r="B177" s="542"/>
    </row>
    <row r="178" spans="1:2" s="411" customFormat="1">
      <c r="A178" s="542"/>
      <c r="B178" s="542"/>
    </row>
    <row r="179" spans="1:2" s="411" customFormat="1">
      <c r="A179" s="542"/>
      <c r="B179" s="542"/>
    </row>
    <row r="180" spans="1:2" s="411" customFormat="1">
      <c r="A180" s="542"/>
      <c r="B180" s="542"/>
    </row>
    <row r="181" spans="1:2" s="411" customFormat="1">
      <c r="A181" s="542"/>
      <c r="B181" s="542"/>
    </row>
    <row r="182" spans="1:2" s="411" customFormat="1">
      <c r="A182" s="542"/>
      <c r="B182" s="542"/>
    </row>
    <row r="183" spans="1:2" s="411" customFormat="1">
      <c r="A183" s="542"/>
      <c r="B183" s="542"/>
    </row>
    <row r="184" spans="1:2" s="411" customFormat="1">
      <c r="A184" s="542"/>
      <c r="B184" s="542"/>
    </row>
    <row r="185" spans="1:2" s="411" customFormat="1">
      <c r="A185" s="542"/>
      <c r="B185" s="542"/>
    </row>
    <row r="186" spans="1:2" s="411" customFormat="1">
      <c r="A186" s="542"/>
      <c r="B186" s="542"/>
    </row>
    <row r="187" spans="1:2" s="411" customFormat="1">
      <c r="A187" s="542"/>
      <c r="B187" s="542"/>
    </row>
    <row r="188" spans="1:2" s="411" customFormat="1">
      <c r="A188" s="542"/>
      <c r="B188" s="542"/>
    </row>
    <row r="189" spans="1:2" s="411" customFormat="1">
      <c r="A189" s="542"/>
      <c r="B189" s="542"/>
    </row>
    <row r="190" spans="1:2" s="411" customFormat="1">
      <c r="A190" s="542"/>
      <c r="B190" s="542"/>
    </row>
    <row r="191" spans="1:2" s="411" customFormat="1">
      <c r="A191" s="542"/>
      <c r="B191" s="542"/>
    </row>
    <row r="192" spans="1:2" s="411" customFormat="1">
      <c r="A192" s="542"/>
      <c r="B192" s="542"/>
    </row>
    <row r="193" spans="1:2" s="411" customFormat="1">
      <c r="A193" s="542"/>
      <c r="B193" s="542"/>
    </row>
    <row r="194" spans="1:2" s="411" customFormat="1">
      <c r="A194" s="542"/>
      <c r="B194" s="542"/>
    </row>
    <row r="195" spans="1:2" s="411" customFormat="1">
      <c r="A195" s="542"/>
      <c r="B195" s="542"/>
    </row>
    <row r="196" spans="1:2" s="411" customFormat="1">
      <c r="A196" s="542"/>
      <c r="B196" s="542"/>
    </row>
    <row r="197" spans="1:2" s="411" customFormat="1">
      <c r="A197" s="542"/>
      <c r="B197" s="542"/>
    </row>
    <row r="198" spans="1:2" s="411" customFormat="1">
      <c r="A198" s="542"/>
      <c r="B198" s="542"/>
    </row>
    <row r="199" spans="1:2" s="411" customFormat="1">
      <c r="A199" s="542"/>
      <c r="B199" s="542"/>
    </row>
    <row r="200" spans="1:2" s="411" customFormat="1">
      <c r="A200" s="542"/>
      <c r="B200" s="542"/>
    </row>
    <row r="201" spans="1:2" s="411" customFormat="1">
      <c r="A201" s="542"/>
      <c r="B201" s="542"/>
    </row>
    <row r="202" spans="1:2" s="411" customFormat="1">
      <c r="A202" s="542"/>
      <c r="B202" s="542"/>
    </row>
    <row r="203" spans="1:2" s="411" customFormat="1">
      <c r="A203" s="542"/>
      <c r="B203" s="542"/>
    </row>
    <row r="204" spans="1:2" s="411" customFormat="1">
      <c r="A204" s="542"/>
      <c r="B204" s="542"/>
    </row>
    <row r="205" spans="1:2" s="411" customFormat="1">
      <c r="A205" s="542"/>
      <c r="B205" s="542"/>
    </row>
    <row r="206" spans="1:2" s="411" customFormat="1">
      <c r="A206" s="542"/>
      <c r="B206" s="542"/>
    </row>
    <row r="207" spans="1:2" s="411" customFormat="1">
      <c r="A207" s="542"/>
      <c r="B207" s="542"/>
    </row>
    <row r="208" spans="1:2" s="411" customFormat="1">
      <c r="A208" s="542"/>
      <c r="B208" s="542"/>
    </row>
    <row r="209" spans="1:2" s="411" customFormat="1">
      <c r="A209" s="542"/>
      <c r="B209" s="542"/>
    </row>
    <row r="210" spans="1:2" s="411" customFormat="1">
      <c r="A210" s="542"/>
      <c r="B210" s="542"/>
    </row>
    <row r="211" spans="1:2" s="411" customFormat="1">
      <c r="A211" s="542"/>
      <c r="B211" s="542"/>
    </row>
    <row r="212" spans="1:2" s="411" customFormat="1">
      <c r="A212" s="542"/>
      <c r="B212" s="542"/>
    </row>
    <row r="213" spans="1:2" s="411" customFormat="1">
      <c r="A213" s="542"/>
      <c r="B213" s="542"/>
    </row>
    <row r="214" spans="1:2" s="411" customFormat="1">
      <c r="A214" s="542"/>
      <c r="B214" s="542"/>
    </row>
    <row r="215" spans="1:2" s="411" customFormat="1">
      <c r="A215" s="542"/>
      <c r="B215" s="542"/>
    </row>
    <row r="216" spans="1:2" s="411" customFormat="1">
      <c r="A216" s="542"/>
      <c r="B216" s="542"/>
    </row>
    <row r="217" spans="1:2" s="411" customFormat="1">
      <c r="A217" s="542"/>
      <c r="B217" s="542"/>
    </row>
    <row r="218" spans="1:2" s="411" customFormat="1">
      <c r="A218" s="542"/>
      <c r="B218" s="542"/>
    </row>
    <row r="219" spans="1:2" s="411" customFormat="1">
      <c r="A219" s="542"/>
      <c r="B219" s="542"/>
    </row>
    <row r="220" spans="1:2" s="411" customFormat="1">
      <c r="A220" s="542"/>
      <c r="B220" s="542"/>
    </row>
    <row r="221" spans="1:2" s="411" customFormat="1">
      <c r="A221" s="542"/>
      <c r="B221" s="542"/>
    </row>
    <row r="222" spans="1:2" s="411" customFormat="1">
      <c r="A222" s="542"/>
      <c r="B222" s="542"/>
    </row>
    <row r="223" spans="1:2" s="411" customFormat="1">
      <c r="A223" s="542"/>
      <c r="B223" s="542"/>
    </row>
    <row r="224" spans="1:2" s="411" customFormat="1">
      <c r="A224" s="542"/>
      <c r="B224" s="542"/>
    </row>
    <row r="225" spans="1:2" s="411" customFormat="1">
      <c r="A225" s="542"/>
      <c r="B225" s="542"/>
    </row>
    <row r="226" spans="1:2" s="411" customFormat="1">
      <c r="A226" s="542"/>
      <c r="B226" s="542"/>
    </row>
    <row r="227" spans="1:2" s="411" customFormat="1">
      <c r="A227" s="542"/>
      <c r="B227" s="542"/>
    </row>
    <row r="228" spans="1:2" s="411" customFormat="1">
      <c r="A228" s="542"/>
      <c r="B228" s="542"/>
    </row>
    <row r="229" spans="1:2" s="411" customFormat="1">
      <c r="A229" s="542"/>
      <c r="B229" s="542"/>
    </row>
    <row r="230" spans="1:2" s="411" customFormat="1">
      <c r="A230" s="542"/>
      <c r="B230" s="542"/>
    </row>
    <row r="231" spans="1:2" s="411" customFormat="1">
      <c r="A231" s="542"/>
      <c r="B231" s="542"/>
    </row>
    <row r="232" spans="1:2" s="411" customFormat="1">
      <c r="A232" s="542"/>
      <c r="B232" s="542"/>
    </row>
    <row r="233" spans="1:2" s="411" customFormat="1">
      <c r="A233" s="542"/>
      <c r="B233" s="542"/>
    </row>
    <row r="234" spans="1:2" s="411" customFormat="1">
      <c r="A234" s="542"/>
      <c r="B234" s="542"/>
    </row>
    <row r="235" spans="1:2" s="411" customFormat="1">
      <c r="A235" s="542"/>
      <c r="B235" s="542"/>
    </row>
    <row r="236" spans="1:2" s="411" customFormat="1">
      <c r="A236" s="542"/>
      <c r="B236" s="542"/>
    </row>
    <row r="237" spans="1:2" s="411" customFormat="1">
      <c r="A237" s="542"/>
      <c r="B237" s="542"/>
    </row>
    <row r="238" spans="1:2" s="411" customFormat="1">
      <c r="A238" s="542"/>
      <c r="B238" s="542"/>
    </row>
    <row r="239" spans="1:2" s="411" customFormat="1">
      <c r="A239" s="542"/>
      <c r="B239" s="542"/>
    </row>
    <row r="240" spans="1:2" s="411" customFormat="1">
      <c r="A240" s="542"/>
      <c r="B240" s="542"/>
    </row>
    <row r="241" spans="1:2" s="411" customFormat="1">
      <c r="A241" s="542"/>
      <c r="B241" s="542"/>
    </row>
    <row r="242" spans="1:2" s="411" customFormat="1">
      <c r="A242" s="542"/>
      <c r="B242" s="542"/>
    </row>
    <row r="243" spans="1:2" s="411" customFormat="1">
      <c r="A243" s="542"/>
      <c r="B243" s="542"/>
    </row>
    <row r="244" spans="1:2" s="411" customFormat="1">
      <c r="A244" s="542"/>
      <c r="B244" s="542"/>
    </row>
    <row r="245" spans="1:2" s="411" customFormat="1">
      <c r="A245" s="542"/>
      <c r="B245" s="542"/>
    </row>
    <row r="246" spans="1:2" s="411" customFormat="1">
      <c r="A246" s="542"/>
      <c r="B246" s="542"/>
    </row>
    <row r="247" spans="1:2" s="411" customFormat="1">
      <c r="A247" s="542"/>
      <c r="B247" s="542"/>
    </row>
    <row r="248" spans="1:2" s="411" customFormat="1">
      <c r="A248" s="542"/>
      <c r="B248" s="542"/>
    </row>
    <row r="249" spans="1:2" s="411" customFormat="1">
      <c r="A249" s="542"/>
      <c r="B249" s="542"/>
    </row>
    <row r="250" spans="1:2" s="411" customFormat="1">
      <c r="A250" s="542"/>
      <c r="B250" s="542"/>
    </row>
    <row r="251" spans="1:2" s="411" customFormat="1">
      <c r="A251" s="542"/>
      <c r="B251" s="542"/>
    </row>
    <row r="252" spans="1:2" s="411" customFormat="1">
      <c r="A252" s="542"/>
      <c r="B252" s="542"/>
    </row>
    <row r="253" spans="1:2" s="411" customFormat="1">
      <c r="A253" s="542"/>
      <c r="B253" s="542"/>
    </row>
    <row r="254" spans="1:2" s="411" customFormat="1">
      <c r="A254" s="542"/>
      <c r="B254" s="542"/>
    </row>
    <row r="255" spans="1:2" s="411" customFormat="1">
      <c r="A255" s="542"/>
      <c r="B255" s="542"/>
    </row>
    <row r="256" spans="1:2" s="411" customFormat="1">
      <c r="A256" s="542"/>
      <c r="B256" s="542"/>
    </row>
    <row r="257" spans="1:2" s="411" customFormat="1">
      <c r="A257" s="542"/>
      <c r="B257" s="542"/>
    </row>
    <row r="258" spans="1:2" s="411" customFormat="1">
      <c r="A258" s="542"/>
      <c r="B258" s="542"/>
    </row>
    <row r="259" spans="1:2" s="411" customFormat="1">
      <c r="A259" s="542"/>
      <c r="B259" s="542"/>
    </row>
    <row r="260" spans="1:2" s="411" customFormat="1">
      <c r="A260" s="542"/>
      <c r="B260" s="542"/>
    </row>
    <row r="261" spans="1:2" s="411" customFormat="1">
      <c r="A261" s="542"/>
      <c r="B261" s="542"/>
    </row>
    <row r="262" spans="1:2" s="411" customFormat="1">
      <c r="A262" s="542"/>
      <c r="B262" s="542"/>
    </row>
    <row r="263" spans="1:2" s="411" customFormat="1">
      <c r="A263" s="542"/>
      <c r="B263" s="542"/>
    </row>
    <row r="264" spans="1:2" s="411" customFormat="1">
      <c r="A264" s="542"/>
      <c r="B264" s="542"/>
    </row>
    <row r="265" spans="1:2" s="411" customFormat="1">
      <c r="A265" s="542"/>
      <c r="B265" s="542"/>
    </row>
    <row r="266" spans="1:2" s="411" customFormat="1">
      <c r="A266" s="542"/>
      <c r="B266" s="542"/>
    </row>
    <row r="267" spans="1:2" s="411" customFormat="1">
      <c r="A267" s="542"/>
      <c r="B267" s="542"/>
    </row>
    <row r="268" spans="1:2" s="411" customFormat="1">
      <c r="A268" s="542"/>
      <c r="B268" s="542"/>
    </row>
    <row r="269" spans="1:2" s="411" customFormat="1">
      <c r="A269" s="542"/>
      <c r="B269" s="542"/>
    </row>
    <row r="270" spans="1:2" s="411" customFormat="1">
      <c r="A270" s="542"/>
      <c r="B270" s="542"/>
    </row>
    <row r="271" spans="1:2" s="411" customFormat="1">
      <c r="A271" s="542"/>
      <c r="B271" s="542"/>
    </row>
    <row r="272" spans="1:2" s="411" customFormat="1">
      <c r="A272" s="542"/>
      <c r="B272" s="542"/>
    </row>
    <row r="273" spans="1:2" s="411" customFormat="1">
      <c r="A273" s="542"/>
      <c r="B273" s="542"/>
    </row>
    <row r="274" spans="1:2" s="411" customFormat="1">
      <c r="A274" s="542"/>
      <c r="B274" s="542"/>
    </row>
    <row r="275" spans="1:2" s="411" customFormat="1">
      <c r="A275" s="542"/>
      <c r="B275" s="542"/>
    </row>
    <row r="276" spans="1:2" s="411" customFormat="1">
      <c r="A276" s="542"/>
      <c r="B276" s="542"/>
    </row>
    <row r="277" spans="1:2" s="411" customFormat="1">
      <c r="A277" s="542"/>
      <c r="B277" s="542"/>
    </row>
    <row r="278" spans="1:2" s="411" customFormat="1">
      <c r="A278" s="542"/>
      <c r="B278" s="542"/>
    </row>
    <row r="279" spans="1:2" s="411" customFormat="1">
      <c r="A279" s="542"/>
      <c r="B279" s="542"/>
    </row>
    <row r="280" spans="1:2" s="411" customFormat="1">
      <c r="A280" s="542"/>
      <c r="B280" s="542"/>
    </row>
    <row r="281" spans="1:2" s="411" customFormat="1">
      <c r="A281" s="542"/>
      <c r="B281" s="542"/>
    </row>
    <row r="282" spans="1:2" s="411" customFormat="1">
      <c r="A282" s="542"/>
      <c r="B282" s="542"/>
    </row>
    <row r="283" spans="1:2" s="411" customFormat="1">
      <c r="A283" s="542"/>
      <c r="B283" s="542"/>
    </row>
    <row r="284" spans="1:2" s="411" customFormat="1">
      <c r="A284" s="542"/>
      <c r="B284" s="542"/>
    </row>
    <row r="285" spans="1:2" s="411" customFormat="1">
      <c r="A285" s="542"/>
      <c r="B285" s="542"/>
    </row>
    <row r="286" spans="1:2" s="411" customFormat="1">
      <c r="A286" s="542"/>
      <c r="B286" s="542"/>
    </row>
    <row r="287" spans="1:2" s="411" customFormat="1">
      <c r="A287" s="542"/>
      <c r="B287" s="542"/>
    </row>
    <row r="288" spans="1:2" s="411" customFormat="1">
      <c r="A288" s="542"/>
      <c r="B288" s="542"/>
    </row>
    <row r="289" spans="1:2" s="411" customFormat="1">
      <c r="A289" s="542"/>
      <c r="B289" s="542"/>
    </row>
    <row r="290" spans="1:2" s="411" customFormat="1">
      <c r="A290" s="542"/>
      <c r="B290" s="542"/>
    </row>
    <row r="291" spans="1:2" s="411" customFormat="1">
      <c r="A291" s="542"/>
      <c r="B291" s="542"/>
    </row>
    <row r="292" spans="1:2" s="411" customFormat="1">
      <c r="A292" s="542"/>
      <c r="B292" s="542"/>
    </row>
    <row r="293" spans="1:2" s="411" customFormat="1">
      <c r="A293" s="542"/>
      <c r="B293" s="542"/>
    </row>
    <row r="294" spans="1:2" s="411" customFormat="1">
      <c r="A294" s="542"/>
      <c r="B294" s="542"/>
    </row>
    <row r="295" spans="1:2" s="411" customFormat="1">
      <c r="A295" s="542"/>
      <c r="B295" s="542"/>
    </row>
    <row r="296" spans="1:2" s="411" customFormat="1">
      <c r="A296" s="542"/>
      <c r="B296" s="542"/>
    </row>
    <row r="297" spans="1:2" s="411" customFormat="1">
      <c r="A297" s="542"/>
      <c r="B297" s="542"/>
    </row>
    <row r="298" spans="1:2" s="411" customFormat="1">
      <c r="A298" s="542"/>
      <c r="B298" s="542"/>
    </row>
    <row r="299" spans="1:2" s="411" customFormat="1">
      <c r="A299" s="542"/>
      <c r="B299" s="542"/>
    </row>
    <row r="300" spans="1:2" s="411" customFormat="1">
      <c r="A300" s="542"/>
      <c r="B300" s="542"/>
    </row>
    <row r="301" spans="1:2" s="411" customFormat="1">
      <c r="A301" s="542"/>
      <c r="B301" s="542"/>
    </row>
    <row r="302" spans="1:2" s="411" customFormat="1">
      <c r="A302" s="542"/>
      <c r="B302" s="542"/>
    </row>
    <row r="303" spans="1:2" s="411" customFormat="1">
      <c r="A303" s="542"/>
      <c r="B303" s="542"/>
    </row>
    <row r="304" spans="1:2" s="411" customFormat="1">
      <c r="A304" s="542"/>
      <c r="B304" s="542"/>
    </row>
    <row r="305" spans="1:2" s="411" customFormat="1">
      <c r="A305" s="542"/>
      <c r="B305" s="542"/>
    </row>
    <row r="306" spans="1:2" s="411" customFormat="1">
      <c r="A306" s="542"/>
      <c r="B306" s="542"/>
    </row>
    <row r="307" spans="1:2" s="411" customFormat="1">
      <c r="A307" s="542"/>
      <c r="B307" s="542"/>
    </row>
    <row r="308" spans="1:2" s="411" customFormat="1">
      <c r="A308" s="542"/>
      <c r="B308" s="542"/>
    </row>
    <row r="309" spans="1:2" s="411" customFormat="1">
      <c r="A309" s="542"/>
      <c r="B309" s="542"/>
    </row>
    <row r="310" spans="1:2" s="411" customFormat="1">
      <c r="A310" s="542"/>
      <c r="B310" s="542"/>
    </row>
    <row r="311" spans="1:2" s="411" customFormat="1">
      <c r="A311" s="542"/>
      <c r="B311" s="542"/>
    </row>
    <row r="312" spans="1:2" s="411" customFormat="1">
      <c r="A312" s="542"/>
      <c r="B312" s="542"/>
    </row>
    <row r="313" spans="1:2" s="411" customFormat="1">
      <c r="A313" s="542"/>
      <c r="B313" s="542"/>
    </row>
    <row r="314" spans="1:2" s="411" customFormat="1">
      <c r="A314" s="542"/>
      <c r="B314" s="542"/>
    </row>
    <row r="315" spans="1:2" s="411" customFormat="1">
      <c r="A315" s="542"/>
      <c r="B315" s="542"/>
    </row>
    <row r="316" spans="1:2" s="411" customFormat="1">
      <c r="A316" s="542"/>
      <c r="B316" s="542"/>
    </row>
    <row r="317" spans="1:2" s="411" customFormat="1">
      <c r="A317" s="542"/>
      <c r="B317" s="542"/>
    </row>
    <row r="318" spans="1:2" s="411" customFormat="1">
      <c r="A318" s="542"/>
      <c r="B318" s="542"/>
    </row>
    <row r="319" spans="1:2" s="411" customFormat="1">
      <c r="A319" s="542"/>
      <c r="B319" s="542"/>
    </row>
    <row r="320" spans="1:2" s="411" customFormat="1">
      <c r="A320" s="542"/>
      <c r="B320" s="542"/>
    </row>
    <row r="321" spans="1:2" s="411" customFormat="1">
      <c r="A321" s="542"/>
      <c r="B321" s="542"/>
    </row>
    <row r="322" spans="1:2" s="411" customFormat="1">
      <c r="A322" s="542"/>
      <c r="B322" s="542"/>
    </row>
    <row r="323" spans="1:2" s="411" customFormat="1">
      <c r="A323" s="542"/>
      <c r="B323" s="542"/>
    </row>
    <row r="324" spans="1:2" s="411" customFormat="1">
      <c r="A324" s="542"/>
      <c r="B324" s="542"/>
    </row>
    <row r="325" spans="1:2" s="411" customFormat="1">
      <c r="A325" s="542"/>
      <c r="B325" s="542"/>
    </row>
    <row r="326" spans="1:2" s="411" customFormat="1">
      <c r="A326" s="542"/>
      <c r="B326" s="542"/>
    </row>
    <row r="327" spans="1:2" s="411" customFormat="1">
      <c r="A327" s="542"/>
      <c r="B327" s="542"/>
    </row>
    <row r="328" spans="1:2" s="411" customFormat="1">
      <c r="A328" s="542"/>
      <c r="B328" s="542"/>
    </row>
    <row r="329" spans="1:2" s="411" customFormat="1">
      <c r="A329" s="542"/>
      <c r="B329" s="542"/>
    </row>
    <row r="330" spans="1:2" s="411" customFormat="1">
      <c r="A330" s="542"/>
      <c r="B330" s="542"/>
    </row>
    <row r="331" spans="1:2" s="411" customFormat="1">
      <c r="A331" s="542"/>
      <c r="B331" s="542"/>
    </row>
    <row r="332" spans="1:2" s="411" customFormat="1">
      <c r="A332" s="542"/>
      <c r="B332" s="542"/>
    </row>
    <row r="333" spans="1:2" s="411" customFormat="1">
      <c r="A333" s="542"/>
      <c r="B333" s="542"/>
    </row>
    <row r="334" spans="1:2" s="411" customFormat="1">
      <c r="A334" s="542"/>
      <c r="B334" s="542"/>
    </row>
    <row r="335" spans="1:2" s="411" customFormat="1">
      <c r="A335" s="542"/>
      <c r="B335" s="542"/>
    </row>
    <row r="336" spans="1:2" s="411" customFormat="1">
      <c r="A336" s="542"/>
      <c r="B336" s="542"/>
    </row>
    <row r="337" spans="1:2" s="411" customFormat="1">
      <c r="A337" s="542"/>
      <c r="B337" s="542"/>
    </row>
    <row r="338" spans="1:2" s="411" customFormat="1">
      <c r="A338" s="542"/>
      <c r="B338" s="542"/>
    </row>
    <row r="339" spans="1:2" s="411" customFormat="1">
      <c r="A339" s="542"/>
      <c r="B339" s="542"/>
    </row>
    <row r="340" spans="1:2" s="411" customFormat="1">
      <c r="A340" s="542"/>
      <c r="B340" s="542"/>
    </row>
    <row r="341" spans="1:2" s="411" customFormat="1">
      <c r="A341" s="542"/>
      <c r="B341" s="542"/>
    </row>
    <row r="342" spans="1:2" s="411" customFormat="1">
      <c r="A342" s="542"/>
      <c r="B342" s="542"/>
    </row>
    <row r="343" spans="1:2" s="411" customFormat="1">
      <c r="A343" s="542"/>
      <c r="B343" s="542"/>
    </row>
    <row r="344" spans="1:2" s="411" customFormat="1">
      <c r="A344" s="542"/>
      <c r="B344" s="542"/>
    </row>
    <row r="345" spans="1:2" s="411" customFormat="1">
      <c r="A345" s="542"/>
      <c r="B345" s="542"/>
    </row>
    <row r="346" spans="1:2" s="411" customFormat="1">
      <c r="A346" s="542"/>
      <c r="B346" s="542"/>
    </row>
    <row r="347" spans="1:2" s="411" customFormat="1">
      <c r="A347" s="542"/>
      <c r="B347" s="542"/>
    </row>
    <row r="348" spans="1:2" s="411" customFormat="1">
      <c r="A348" s="542"/>
      <c r="B348" s="542"/>
    </row>
    <row r="349" spans="1:2" s="411" customFormat="1">
      <c r="A349" s="542"/>
      <c r="B349" s="542"/>
    </row>
    <row r="350" spans="1:2" s="411" customFormat="1">
      <c r="A350" s="542"/>
      <c r="B350" s="542"/>
    </row>
    <row r="351" spans="1:2" s="411" customFormat="1">
      <c r="A351" s="542"/>
      <c r="B351" s="542"/>
    </row>
    <row r="352" spans="1:2" s="411" customFormat="1">
      <c r="A352" s="542"/>
      <c r="B352" s="542"/>
    </row>
    <row r="353" spans="1:2" s="411" customFormat="1">
      <c r="A353" s="542"/>
      <c r="B353" s="542"/>
    </row>
    <row r="354" spans="1:2" s="411" customFormat="1">
      <c r="A354" s="542"/>
      <c r="B354" s="542"/>
    </row>
    <row r="355" spans="1:2" s="411" customFormat="1">
      <c r="A355" s="542"/>
      <c r="B355" s="542"/>
    </row>
    <row r="356" spans="1:2" s="411" customFormat="1">
      <c r="A356" s="542"/>
      <c r="B356" s="542"/>
    </row>
    <row r="357" spans="1:2" s="411" customFormat="1">
      <c r="A357" s="542"/>
      <c r="B357" s="542"/>
    </row>
    <row r="358" spans="1:2" s="411" customFormat="1">
      <c r="A358" s="542"/>
      <c r="B358" s="542"/>
    </row>
    <row r="359" spans="1:2" s="411" customFormat="1">
      <c r="A359" s="542"/>
      <c r="B359" s="542"/>
    </row>
    <row r="360" spans="1:2" s="411" customFormat="1">
      <c r="A360" s="542"/>
      <c r="B360" s="542"/>
    </row>
    <row r="361" spans="1:2" s="411" customFormat="1">
      <c r="A361" s="542"/>
      <c r="B361" s="542"/>
    </row>
    <row r="362" spans="1:2" s="411" customFormat="1">
      <c r="A362" s="542"/>
      <c r="B362" s="542"/>
    </row>
    <row r="363" spans="1:2" s="411" customFormat="1">
      <c r="A363" s="542"/>
      <c r="B363" s="542"/>
    </row>
    <row r="364" spans="1:2" s="411" customFormat="1">
      <c r="A364" s="542"/>
      <c r="B364" s="542"/>
    </row>
    <row r="365" spans="1:2" s="411" customFormat="1">
      <c r="A365" s="542"/>
      <c r="B365" s="542"/>
    </row>
    <row r="366" spans="1:2" s="411" customFormat="1">
      <c r="A366" s="542"/>
      <c r="B366" s="542"/>
    </row>
    <row r="367" spans="1:2" s="411" customFormat="1">
      <c r="A367" s="542"/>
      <c r="B367" s="542"/>
    </row>
    <row r="368" spans="1:2" s="411" customFormat="1">
      <c r="A368" s="542"/>
      <c r="B368" s="542"/>
    </row>
    <row r="369" spans="1:2" s="411" customFormat="1">
      <c r="A369" s="542"/>
      <c r="B369" s="542"/>
    </row>
    <row r="370" spans="1:2" s="411" customFormat="1">
      <c r="A370" s="542"/>
      <c r="B370" s="542"/>
    </row>
    <row r="371" spans="1:2" s="411" customFormat="1">
      <c r="A371" s="542"/>
      <c r="B371" s="542"/>
    </row>
    <row r="372" spans="1:2" s="411" customFormat="1">
      <c r="A372" s="542"/>
      <c r="B372" s="542"/>
    </row>
    <row r="373" spans="1:2" s="411" customFormat="1">
      <c r="A373" s="542"/>
      <c r="B373" s="542"/>
    </row>
    <row r="374" spans="1:2" s="411" customFormat="1">
      <c r="A374" s="542"/>
      <c r="B374" s="542"/>
    </row>
    <row r="375" spans="1:2" s="411" customFormat="1">
      <c r="A375" s="542"/>
      <c r="B375" s="542"/>
    </row>
    <row r="376" spans="1:2" s="411" customFormat="1">
      <c r="A376" s="542"/>
      <c r="B376" s="542"/>
    </row>
    <row r="377" spans="1:2" s="411" customFormat="1">
      <c r="A377" s="542"/>
      <c r="B377" s="542"/>
    </row>
    <row r="378" spans="1:2" s="411" customFormat="1">
      <c r="A378" s="542"/>
      <c r="B378" s="542"/>
    </row>
    <row r="379" spans="1:2" s="411" customFormat="1">
      <c r="A379" s="542"/>
      <c r="B379" s="542"/>
    </row>
    <row r="380" spans="1:2" s="411" customFormat="1">
      <c r="A380" s="542"/>
      <c r="B380" s="542"/>
    </row>
    <row r="381" spans="1:2" s="411" customFormat="1">
      <c r="A381" s="542"/>
      <c r="B381" s="542"/>
    </row>
    <row r="382" spans="1:2" s="411" customFormat="1">
      <c r="A382" s="542"/>
      <c r="B382" s="542"/>
    </row>
    <row r="383" spans="1:2" s="411" customFormat="1">
      <c r="A383" s="542"/>
      <c r="B383" s="542"/>
    </row>
    <row r="384" spans="1:2" s="411" customFormat="1">
      <c r="A384" s="542"/>
      <c r="B384" s="542"/>
    </row>
    <row r="385" spans="1:2" s="411" customFormat="1">
      <c r="A385" s="542"/>
      <c r="B385" s="542"/>
    </row>
    <row r="386" spans="1:2" s="411" customFormat="1">
      <c r="A386" s="542"/>
      <c r="B386" s="542"/>
    </row>
    <row r="387" spans="1:2" s="411" customFormat="1">
      <c r="A387" s="542"/>
      <c r="B387" s="542"/>
    </row>
    <row r="388" spans="1:2" s="411" customFormat="1">
      <c r="A388" s="542"/>
      <c r="B388" s="542"/>
    </row>
    <row r="389" spans="1:2" s="411" customFormat="1">
      <c r="A389" s="542"/>
      <c r="B389" s="542"/>
    </row>
    <row r="390" spans="1:2" s="411" customFormat="1">
      <c r="A390" s="542"/>
      <c r="B390" s="542"/>
    </row>
    <row r="391" spans="1:2" s="411" customFormat="1">
      <c r="A391" s="542"/>
      <c r="B391" s="542"/>
    </row>
    <row r="392" spans="1:2" s="411" customFormat="1">
      <c r="A392" s="542"/>
      <c r="B392" s="542"/>
    </row>
    <row r="393" spans="1:2" s="411" customFormat="1">
      <c r="A393" s="542"/>
      <c r="B393" s="542"/>
    </row>
    <row r="394" spans="1:2" s="411" customFormat="1">
      <c r="A394" s="542"/>
      <c r="B394" s="542"/>
    </row>
    <row r="395" spans="1:2" s="411" customFormat="1">
      <c r="A395" s="542"/>
      <c r="B395" s="542"/>
    </row>
    <row r="396" spans="1:2" s="411" customFormat="1">
      <c r="A396" s="542"/>
      <c r="B396" s="542"/>
    </row>
    <row r="397" spans="1:2" s="411" customFormat="1">
      <c r="A397" s="542"/>
      <c r="B397" s="542"/>
    </row>
    <row r="398" spans="1:2" s="411" customFormat="1">
      <c r="A398" s="542"/>
      <c r="B398" s="542"/>
    </row>
    <row r="399" spans="1:2" s="411" customFormat="1">
      <c r="A399" s="542"/>
      <c r="B399" s="542"/>
    </row>
    <row r="400" spans="1:2" s="411" customFormat="1">
      <c r="A400" s="542"/>
      <c r="B400" s="542"/>
    </row>
    <row r="401" spans="1:2" s="411" customFormat="1">
      <c r="A401" s="542"/>
      <c r="B401" s="542"/>
    </row>
    <row r="402" spans="1:2" s="411" customFormat="1">
      <c r="A402" s="542"/>
      <c r="B402" s="542"/>
    </row>
    <row r="403" spans="1:2" s="411" customFormat="1">
      <c r="A403" s="542"/>
      <c r="B403" s="542"/>
    </row>
    <row r="404" spans="1:2" s="411" customFormat="1">
      <c r="A404" s="542"/>
      <c r="B404" s="542"/>
    </row>
    <row r="405" spans="1:2" s="411" customFormat="1">
      <c r="A405" s="542"/>
      <c r="B405" s="542"/>
    </row>
    <row r="406" spans="1:2" s="411" customFormat="1">
      <c r="A406" s="542"/>
      <c r="B406" s="542"/>
    </row>
    <row r="407" spans="1:2" s="411" customFormat="1">
      <c r="A407" s="542"/>
      <c r="B407" s="542"/>
    </row>
    <row r="408" spans="1:2" s="411" customFormat="1">
      <c r="A408" s="542"/>
      <c r="B408" s="542"/>
    </row>
    <row r="409" spans="1:2" s="411" customFormat="1">
      <c r="A409" s="542"/>
      <c r="B409" s="542"/>
    </row>
    <row r="410" spans="1:2" s="411" customFormat="1">
      <c r="A410" s="542"/>
      <c r="B410" s="542"/>
    </row>
    <row r="411" spans="1:2" s="411" customFormat="1">
      <c r="A411" s="542"/>
      <c r="B411" s="542"/>
    </row>
    <row r="412" spans="1:2" s="411" customFormat="1">
      <c r="A412" s="542"/>
      <c r="B412" s="542"/>
    </row>
    <row r="413" spans="1:2" s="411" customFormat="1">
      <c r="A413" s="542"/>
      <c r="B413" s="542"/>
    </row>
    <row r="414" spans="1:2" s="411" customFormat="1">
      <c r="A414" s="542"/>
      <c r="B414" s="542"/>
    </row>
    <row r="415" spans="1:2" s="411" customFormat="1">
      <c r="A415" s="542"/>
      <c r="B415" s="542"/>
    </row>
    <row r="416" spans="1:2" s="411" customFormat="1">
      <c r="A416" s="542"/>
      <c r="B416" s="542"/>
    </row>
    <row r="417" spans="1:2" s="411" customFormat="1">
      <c r="A417" s="542"/>
      <c r="B417" s="542"/>
    </row>
    <row r="418" spans="1:2" s="411" customFormat="1">
      <c r="A418" s="542"/>
      <c r="B418" s="542"/>
    </row>
    <row r="419" spans="1:2" s="411" customFormat="1">
      <c r="A419" s="542"/>
      <c r="B419" s="542"/>
    </row>
    <row r="420" spans="1:2" s="411" customFormat="1">
      <c r="A420" s="542"/>
      <c r="B420" s="542"/>
    </row>
    <row r="421" spans="1:2" s="411" customFormat="1">
      <c r="A421" s="542"/>
      <c r="B421" s="542"/>
    </row>
    <row r="422" spans="1:2" s="411" customFormat="1">
      <c r="A422" s="542"/>
      <c r="B422" s="542"/>
    </row>
    <row r="423" spans="1:2" s="411" customFormat="1">
      <c r="A423" s="542"/>
      <c r="B423" s="542"/>
    </row>
    <row r="424" spans="1:2" s="411" customFormat="1">
      <c r="A424" s="542"/>
      <c r="B424" s="542"/>
    </row>
    <row r="425" spans="1:2" s="411" customFormat="1">
      <c r="A425" s="542"/>
      <c r="B425" s="542"/>
    </row>
    <row r="426" spans="1:2" s="411" customFormat="1">
      <c r="A426" s="542"/>
      <c r="B426" s="542"/>
    </row>
    <row r="427" spans="1:2" s="411" customFormat="1">
      <c r="A427" s="542"/>
      <c r="B427" s="542"/>
    </row>
    <row r="428" spans="1:2" s="411" customFormat="1">
      <c r="A428" s="542"/>
      <c r="B428" s="542"/>
    </row>
    <row r="429" spans="1:2" s="411" customFormat="1">
      <c r="A429" s="542"/>
      <c r="B429" s="542"/>
    </row>
    <row r="430" spans="1:2" s="411" customFormat="1">
      <c r="A430" s="542"/>
      <c r="B430" s="542"/>
    </row>
    <row r="431" spans="1:2" s="411" customFormat="1">
      <c r="A431" s="542"/>
      <c r="B431" s="542"/>
    </row>
    <row r="432" spans="1:2" s="411" customFormat="1">
      <c r="A432" s="542"/>
      <c r="B432" s="542"/>
    </row>
    <row r="433" spans="1:2" s="411" customFormat="1">
      <c r="A433" s="542"/>
      <c r="B433" s="542"/>
    </row>
    <row r="434" spans="1:2" s="411" customFormat="1">
      <c r="A434" s="542"/>
      <c r="B434" s="542"/>
    </row>
    <row r="435" spans="1:2" s="411" customFormat="1">
      <c r="A435" s="542"/>
      <c r="B435" s="542"/>
    </row>
    <row r="436" spans="1:2" s="411" customFormat="1">
      <c r="A436" s="542"/>
      <c r="B436" s="542"/>
    </row>
    <row r="437" spans="1:2" s="411" customFormat="1">
      <c r="A437" s="542"/>
      <c r="B437" s="542"/>
    </row>
    <row r="438" spans="1:2" s="411" customFormat="1">
      <c r="A438" s="542"/>
      <c r="B438" s="542"/>
    </row>
    <row r="439" spans="1:2" s="411" customFormat="1">
      <c r="A439" s="542"/>
      <c r="B439" s="542"/>
    </row>
    <row r="440" spans="1:2" s="411" customFormat="1">
      <c r="A440" s="542"/>
      <c r="B440" s="542"/>
    </row>
    <row r="441" spans="1:2" s="411" customFormat="1">
      <c r="A441" s="542"/>
      <c r="B441" s="542"/>
    </row>
    <row r="442" spans="1:2" s="411" customFormat="1">
      <c r="A442" s="542"/>
      <c r="B442" s="542"/>
    </row>
    <row r="443" spans="1:2" s="411" customFormat="1">
      <c r="A443" s="542"/>
      <c r="B443" s="542"/>
    </row>
    <row r="444" spans="1:2" s="411" customFormat="1">
      <c r="A444" s="542"/>
      <c r="B444" s="542"/>
    </row>
    <row r="445" spans="1:2" s="411" customFormat="1">
      <c r="A445" s="542"/>
      <c r="B445" s="542"/>
    </row>
    <row r="446" spans="1:2" s="411" customFormat="1">
      <c r="A446" s="542"/>
      <c r="B446" s="542"/>
    </row>
    <row r="447" spans="1:2" s="411" customFormat="1">
      <c r="A447" s="542"/>
      <c r="B447" s="542"/>
    </row>
    <row r="448" spans="1:2" s="411" customFormat="1">
      <c r="A448" s="542"/>
      <c r="B448" s="542"/>
    </row>
    <row r="449" spans="1:2" s="411" customFormat="1">
      <c r="A449" s="542"/>
      <c r="B449" s="542"/>
    </row>
    <row r="450" spans="1:2" s="411" customFormat="1">
      <c r="A450" s="542"/>
      <c r="B450" s="542"/>
    </row>
    <row r="451" spans="1:2" s="411" customFormat="1">
      <c r="A451" s="542"/>
      <c r="B451" s="542"/>
    </row>
    <row r="452" spans="1:2" s="411" customFormat="1">
      <c r="A452" s="542"/>
      <c r="B452" s="542"/>
    </row>
    <row r="453" spans="1:2" s="411" customFormat="1">
      <c r="A453" s="542"/>
      <c r="B453" s="542"/>
    </row>
    <row r="454" spans="1:2" s="411" customFormat="1">
      <c r="A454" s="542"/>
      <c r="B454" s="542"/>
    </row>
    <row r="455" spans="1:2" s="411" customFormat="1">
      <c r="A455" s="542"/>
      <c r="B455" s="542"/>
    </row>
    <row r="456" spans="1:2" s="411" customFormat="1">
      <c r="A456" s="542"/>
      <c r="B456" s="542"/>
    </row>
    <row r="457" spans="1:2" s="411" customFormat="1">
      <c r="A457" s="542"/>
      <c r="B457" s="542"/>
    </row>
    <row r="458" spans="1:2" s="411" customFormat="1">
      <c r="A458" s="542"/>
      <c r="B458" s="542"/>
    </row>
    <row r="459" spans="1:2" s="411" customFormat="1">
      <c r="A459" s="542"/>
      <c r="B459" s="542"/>
    </row>
    <row r="460" spans="1:2" s="411" customFormat="1">
      <c r="A460" s="542"/>
      <c r="B460" s="542"/>
    </row>
    <row r="461" spans="1:2" s="411" customFormat="1">
      <c r="A461" s="542"/>
      <c r="B461" s="542"/>
    </row>
    <row r="462" spans="1:2" s="411" customFormat="1">
      <c r="A462" s="542"/>
      <c r="B462" s="542"/>
    </row>
    <row r="463" spans="1:2" s="411" customFormat="1">
      <c r="A463" s="542"/>
      <c r="B463" s="542"/>
    </row>
    <row r="464" spans="1:2" s="411" customFormat="1">
      <c r="A464" s="542"/>
      <c r="B464" s="542"/>
    </row>
    <row r="465" spans="1:2" s="411" customFormat="1">
      <c r="A465" s="542"/>
      <c r="B465" s="542"/>
    </row>
    <row r="466" spans="1:2" s="411" customFormat="1">
      <c r="A466" s="542"/>
      <c r="B466" s="542"/>
    </row>
    <row r="467" spans="1:2" s="411" customFormat="1">
      <c r="A467" s="542"/>
      <c r="B467" s="542"/>
    </row>
    <row r="468" spans="1:2" s="411" customFormat="1">
      <c r="A468" s="542"/>
      <c r="B468" s="542"/>
    </row>
    <row r="469" spans="1:2" s="411" customFormat="1">
      <c r="A469" s="542"/>
      <c r="B469" s="542"/>
    </row>
    <row r="470" spans="1:2" s="411" customFormat="1">
      <c r="A470" s="542"/>
      <c r="B470" s="542"/>
    </row>
    <row r="471" spans="1:2" s="411" customFormat="1">
      <c r="A471" s="542"/>
      <c r="B471" s="542"/>
    </row>
    <row r="472" spans="1:2" s="411" customFormat="1">
      <c r="A472" s="542"/>
      <c r="B472" s="542"/>
    </row>
    <row r="473" spans="1:2" s="411" customFormat="1">
      <c r="A473" s="542"/>
      <c r="B473" s="542"/>
    </row>
    <row r="474" spans="1:2" s="411" customFormat="1">
      <c r="A474" s="542"/>
      <c r="B474" s="542"/>
    </row>
    <row r="475" spans="1:2" s="411" customFormat="1">
      <c r="A475" s="542"/>
      <c r="B475" s="542"/>
    </row>
    <row r="476" spans="1:2" s="411" customFormat="1">
      <c r="A476" s="542"/>
      <c r="B476" s="542"/>
    </row>
    <row r="477" spans="1:2" s="411" customFormat="1">
      <c r="A477" s="542"/>
      <c r="B477" s="542"/>
    </row>
    <row r="478" spans="1:2" s="411" customFormat="1">
      <c r="A478" s="542"/>
      <c r="B478" s="542"/>
    </row>
    <row r="479" spans="1:2" s="411" customFormat="1">
      <c r="A479" s="542"/>
      <c r="B479" s="542"/>
    </row>
    <row r="480" spans="1:2" s="411" customFormat="1">
      <c r="A480" s="542"/>
      <c r="B480" s="542"/>
    </row>
    <row r="481" spans="1:2" s="411" customFormat="1">
      <c r="A481" s="542"/>
      <c r="B481" s="542"/>
    </row>
  </sheetData>
  <sheetProtection algorithmName="SHA-512" hashValue="40e6pco+TCSGblTNIfbhZXZFOeVFakyqjTjvWOzCMfcXmvdmAAkEFyS8dnWetA4HzEpKKXpqo02Lga3UpRhLaQ==" saltValue="eiP6Gig5+k801dqULHgotA==" spinCount="100000" sheet="1" objects="1" scenarios="1" selectLockedCells="1"/>
  <mergeCells count="59">
    <mergeCell ref="N25:AA25"/>
    <mergeCell ref="Q125:S125"/>
    <mergeCell ref="T125:V125"/>
    <mergeCell ref="W125:Y125"/>
    <mergeCell ref="Z125:AB125"/>
    <mergeCell ref="P124:R124"/>
    <mergeCell ref="S124:U124"/>
    <mergeCell ref="V124:X124"/>
    <mergeCell ref="Y124:AA124"/>
    <mergeCell ref="N125:P125"/>
    <mergeCell ref="W126:Y126"/>
    <mergeCell ref="Z126:AB126"/>
    <mergeCell ref="E135:F135"/>
    <mergeCell ref="Y135:AC135"/>
    <mergeCell ref="G135:P135"/>
    <mergeCell ref="Z128:AB128"/>
    <mergeCell ref="AC128:AF128"/>
    <mergeCell ref="C126:E126"/>
    <mergeCell ref="H126:J126"/>
    <mergeCell ref="K126:M126"/>
    <mergeCell ref="N126:P126"/>
    <mergeCell ref="Q126:S126"/>
    <mergeCell ref="A124:A132"/>
    <mergeCell ref="C124:D124"/>
    <mergeCell ref="E124:I124"/>
    <mergeCell ref="J124:L124"/>
    <mergeCell ref="M124:O124"/>
    <mergeCell ref="C128:D128"/>
    <mergeCell ref="K128:Y128"/>
    <mergeCell ref="E129:F129"/>
    <mergeCell ref="Y129:AC129"/>
    <mergeCell ref="C125:D125"/>
    <mergeCell ref="E125:F125"/>
    <mergeCell ref="H125:J125"/>
    <mergeCell ref="K125:M125"/>
    <mergeCell ref="C127:D127"/>
    <mergeCell ref="E127:I127"/>
    <mergeCell ref="K127:AB127"/>
    <mergeCell ref="A60:A69"/>
    <mergeCell ref="E69:F69"/>
    <mergeCell ref="G69:V69"/>
    <mergeCell ref="Y69:AC69"/>
    <mergeCell ref="H73:T73"/>
    <mergeCell ref="AF91:AJ93"/>
    <mergeCell ref="AF125:AJ127"/>
    <mergeCell ref="X32:AA32"/>
    <mergeCell ref="H2:T2"/>
    <mergeCell ref="H4:T4"/>
    <mergeCell ref="X29:AA29"/>
    <mergeCell ref="X30:AA30"/>
    <mergeCell ref="P34:AA34"/>
    <mergeCell ref="E54:AB54"/>
    <mergeCell ref="H75:T75"/>
    <mergeCell ref="E93:I93"/>
    <mergeCell ref="E113:AB113"/>
    <mergeCell ref="E114:AB114"/>
    <mergeCell ref="K93:AB93"/>
    <mergeCell ref="E115:AB115"/>
    <mergeCell ref="T126:V126"/>
  </mergeCells>
  <hyperlinks>
    <hyperlink ref="AB122" r:id="rId1" xr:uid="{1F04468C-67CD-4FAF-AA8C-C377016387BF}"/>
  </hyperlinks>
  <pageMargins left="0.23622047244094488" right="0.23622047244094488" top="0.3543307086614173" bottom="0.74803149606299213" header="0.31496062992125984" footer="0.31496062992125984"/>
  <pageSetup paperSize="9" scale="88" fitToHeight="2" orientation="portrait" r:id="rId2"/>
  <headerFooter alignWithMargins="0"/>
  <rowBreaks count="1" manualBreakCount="1">
    <brk id="71" max="30" man="1"/>
  </rowBreaks>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9F587-12D6-4D26-BB1B-427F354E4CEA}">
  <sheetPr>
    <pageSetUpPr fitToPage="1"/>
  </sheetPr>
  <dimension ref="A1:AJ122"/>
  <sheetViews>
    <sheetView showGridLines="0" workbookViewId="0">
      <selection activeCell="D10" sqref="D10:L10"/>
    </sheetView>
  </sheetViews>
  <sheetFormatPr baseColWidth="10" defaultColWidth="11.54296875" defaultRowHeight="14.5"/>
  <cols>
    <col min="1" max="1" width="1.54296875" style="542" customWidth="1"/>
    <col min="2" max="2" width="1.453125" style="542" customWidth="1"/>
    <col min="3" max="3" width="2.1796875" style="546" customWidth="1"/>
    <col min="4" max="4" width="2.1796875" style="360" customWidth="1"/>
    <col min="5" max="5" width="4.54296875" style="360" customWidth="1"/>
    <col min="6" max="8" width="7.81640625" style="360" customWidth="1"/>
    <col min="9" max="9" width="3.1796875" style="360" customWidth="1"/>
    <col min="10" max="10" width="7.54296875" style="360" customWidth="1"/>
    <col min="11" max="11" width="13.81640625" style="360" customWidth="1"/>
    <col min="12" max="12" width="1.81640625" style="360" customWidth="1"/>
    <col min="13" max="13" width="0.81640625" style="360" customWidth="1"/>
    <col min="14" max="14" width="11.54296875" style="360"/>
    <col min="15" max="15" width="0.54296875" style="360" customWidth="1"/>
    <col min="16" max="16" width="11.54296875" style="360"/>
    <col min="17" max="17" width="23.7265625" style="360" customWidth="1"/>
    <col min="18" max="18" width="2" style="546" customWidth="1"/>
    <col min="19" max="19" width="3" style="546" customWidth="1"/>
    <col min="20" max="36" width="11.54296875" style="546"/>
    <col min="37" max="16384" width="11.54296875" style="360"/>
  </cols>
  <sheetData>
    <row r="1" spans="1:36" s="412" customFormat="1" ht="15" customHeight="1">
      <c r="A1" s="539"/>
      <c r="B1" s="539"/>
      <c r="C1" s="409"/>
      <c r="D1" s="409"/>
      <c r="E1" s="410"/>
      <c r="F1" s="410"/>
      <c r="G1" s="410"/>
      <c r="H1" s="550"/>
      <c r="I1" s="550"/>
      <c r="J1" s="409"/>
      <c r="K1" s="409"/>
      <c r="L1" s="409"/>
      <c r="M1" s="409"/>
      <c r="N1" s="409"/>
      <c r="O1" s="409"/>
      <c r="P1" s="411"/>
      <c r="Q1" s="411"/>
      <c r="R1" s="411"/>
      <c r="S1" s="411"/>
      <c r="T1" s="411"/>
      <c r="U1" s="411"/>
      <c r="V1" s="411"/>
      <c r="W1" s="411"/>
      <c r="X1" s="411"/>
      <c r="Y1" s="411"/>
      <c r="Z1" s="411"/>
      <c r="AA1" s="411"/>
      <c r="AB1" s="411"/>
      <c r="AC1" s="411"/>
      <c r="AD1" s="411"/>
      <c r="AE1" s="411"/>
      <c r="AF1" s="411"/>
      <c r="AG1" s="411"/>
      <c r="AH1" s="411"/>
      <c r="AI1" s="411"/>
      <c r="AJ1" s="411"/>
    </row>
    <row r="2" spans="1:36" s="412" customFormat="1" ht="14.25" customHeight="1">
      <c r="A2" s="94"/>
      <c r="B2" s="341"/>
      <c r="C2" s="413"/>
      <c r="D2" s="254" t="s">
        <v>450</v>
      </c>
      <c r="E2" s="255"/>
      <c r="F2" s="255"/>
      <c r="G2" s="255"/>
      <c r="H2" s="1177" t="str">
        <f>IF(Antrag!$D$12="","",Antrag!$D$12)</f>
        <v/>
      </c>
      <c r="I2" s="1177"/>
      <c r="J2" s="1177"/>
      <c r="K2" s="1177"/>
      <c r="L2" s="1177"/>
      <c r="M2" s="1177"/>
      <c r="N2" s="1177"/>
      <c r="O2" s="544"/>
      <c r="P2" s="477"/>
      <c r="Q2" s="477"/>
      <c r="R2" s="545"/>
      <c r="S2" s="545"/>
      <c r="T2" s="545"/>
      <c r="U2" s="411"/>
      <c r="V2" s="411"/>
      <c r="W2" s="411"/>
      <c r="X2" s="411"/>
      <c r="Y2" s="414"/>
      <c r="Z2" s="414"/>
      <c r="AA2" s="414"/>
      <c r="AB2" s="414"/>
      <c r="AC2" s="414"/>
      <c r="AD2" s="411"/>
      <c r="AE2" s="411"/>
      <c r="AF2" s="411"/>
      <c r="AG2" s="411"/>
      <c r="AH2" s="411"/>
      <c r="AI2" s="411"/>
      <c r="AJ2" s="411"/>
    </row>
    <row r="3" spans="1:36" s="412" customFormat="1" ht="4" customHeight="1">
      <c r="A3" s="94"/>
      <c r="B3" s="341"/>
      <c r="C3" s="413"/>
      <c r="D3" s="255"/>
      <c r="E3" s="255"/>
      <c r="F3" s="255"/>
      <c r="G3" s="255"/>
      <c r="H3" s="109"/>
      <c r="I3" s="109"/>
      <c r="J3" s="109"/>
      <c r="K3" s="109"/>
      <c r="L3" s="109"/>
      <c r="M3" s="109"/>
      <c r="N3" s="109"/>
      <c r="O3" s="109"/>
      <c r="P3" s="109"/>
      <c r="Q3" s="109"/>
      <c r="R3" s="255"/>
      <c r="S3" s="109"/>
      <c r="T3" s="411"/>
      <c r="U3" s="413"/>
      <c r="V3" s="411"/>
      <c r="W3" s="411"/>
      <c r="X3" s="411"/>
      <c r="Y3" s="414"/>
      <c r="Z3" s="414"/>
      <c r="AA3" s="414"/>
      <c r="AB3" s="414"/>
      <c r="AC3" s="414"/>
      <c r="AD3" s="411"/>
      <c r="AE3" s="411"/>
      <c r="AF3" s="411"/>
      <c r="AG3" s="411"/>
      <c r="AH3" s="411"/>
      <c r="AI3" s="411"/>
      <c r="AJ3" s="411"/>
    </row>
    <row r="4" spans="1:36" s="412" customFormat="1" ht="15" customHeight="1">
      <c r="A4" s="94"/>
      <c r="B4" s="341"/>
      <c r="C4" s="413"/>
      <c r="D4" s="254" t="s">
        <v>419</v>
      </c>
      <c r="E4" s="255"/>
      <c r="F4" s="255"/>
      <c r="G4" s="255"/>
      <c r="H4" s="1177" t="str">
        <f>IF(Antrag!$D$23="","",CONCATENATE(Antrag!$D$23,", ",Antrag!$D$25," "))</f>
        <v/>
      </c>
      <c r="I4" s="1177"/>
      <c r="J4" s="1177"/>
      <c r="K4" s="1177"/>
      <c r="L4" s="1177"/>
      <c r="M4" s="1177"/>
      <c r="N4" s="1177"/>
      <c r="O4" s="1177"/>
      <c r="Q4" s="255"/>
      <c r="R4" s="255"/>
      <c r="S4" s="255"/>
      <c r="T4" s="255"/>
      <c r="U4" s="411"/>
      <c r="V4" s="411"/>
      <c r="W4" s="411"/>
      <c r="X4" s="411"/>
      <c r="Y4" s="414"/>
      <c r="Z4" s="414"/>
      <c r="AA4" s="414"/>
      <c r="AB4" s="414"/>
      <c r="AC4" s="414"/>
      <c r="AD4" s="411"/>
      <c r="AE4" s="411"/>
      <c r="AF4" s="411"/>
      <c r="AG4" s="411"/>
      <c r="AH4" s="411"/>
      <c r="AI4" s="411"/>
      <c r="AJ4" s="411"/>
    </row>
    <row r="5" spans="1:36" s="412" customFormat="1" ht="8.25" customHeight="1">
      <c r="A5" s="94"/>
      <c r="B5" s="341"/>
      <c r="C5" s="413"/>
      <c r="D5" s="413"/>
      <c r="E5" s="414"/>
      <c r="F5" s="415"/>
      <c r="G5" s="415"/>
      <c r="H5" s="426"/>
      <c r="I5" s="426"/>
      <c r="J5" s="426"/>
      <c r="K5" s="426"/>
      <c r="L5" s="426"/>
      <c r="M5" s="414"/>
      <c r="N5" s="414"/>
      <c r="O5" s="414"/>
      <c r="P5" s="414"/>
      <c r="Q5" s="414"/>
      <c r="R5" s="414"/>
      <c r="S5" s="414"/>
      <c r="T5" s="414"/>
      <c r="U5" s="414"/>
      <c r="V5" s="414"/>
      <c r="W5" s="414"/>
      <c r="X5" s="414"/>
      <c r="Y5" s="414"/>
      <c r="Z5" s="414"/>
      <c r="AA5" s="414"/>
      <c r="AB5" s="414"/>
      <c r="AC5" s="414"/>
      <c r="AD5" s="411"/>
      <c r="AE5" s="411"/>
      <c r="AF5" s="411"/>
      <c r="AG5" s="411"/>
      <c r="AH5" s="411"/>
      <c r="AI5" s="411"/>
      <c r="AJ5" s="411"/>
    </row>
    <row r="6" spans="1:36" s="412" customFormat="1" ht="13.15" customHeight="1">
      <c r="A6" s="539"/>
      <c r="B6" s="539"/>
      <c r="C6" s="413"/>
      <c r="D6" s="357"/>
      <c r="E6" s="415"/>
      <c r="F6" s="415"/>
      <c r="G6" s="415"/>
      <c r="H6" s="426"/>
      <c r="I6" s="413"/>
      <c r="J6" s="413"/>
      <c r="K6" s="413"/>
      <c r="L6" s="413"/>
      <c r="M6" s="413"/>
      <c r="N6" s="413"/>
      <c r="O6" s="413"/>
      <c r="P6" s="417"/>
      <c r="Q6" s="461"/>
      <c r="R6" s="411"/>
      <c r="S6" s="411"/>
      <c r="T6" s="411"/>
      <c r="U6" s="411"/>
      <c r="V6" s="411"/>
      <c r="W6" s="411"/>
      <c r="X6" s="411"/>
      <c r="Y6" s="411"/>
      <c r="Z6" s="411"/>
      <c r="AA6" s="411"/>
      <c r="AB6" s="411"/>
      <c r="AC6" s="411"/>
      <c r="AD6" s="411"/>
      <c r="AE6" s="411"/>
      <c r="AF6" s="411"/>
      <c r="AG6" s="411"/>
      <c r="AH6" s="411"/>
      <c r="AI6" s="411"/>
      <c r="AJ6" s="411"/>
    </row>
    <row r="7" spans="1:36" ht="11.5">
      <c r="A7" s="94"/>
      <c r="B7" s="341"/>
      <c r="D7" s="462" t="s">
        <v>622</v>
      </c>
      <c r="E7" s="463"/>
      <c r="F7" s="463"/>
      <c r="G7" s="463"/>
      <c r="H7" s="551"/>
      <c r="I7" s="551"/>
      <c r="J7" s="551"/>
      <c r="K7" s="551"/>
      <c r="L7" s="546"/>
      <c r="M7" s="546"/>
      <c r="N7" s="546"/>
      <c r="O7" s="546"/>
      <c r="P7" s="358"/>
      <c r="Q7" s="358"/>
    </row>
    <row r="8" spans="1:36" ht="11.5">
      <c r="A8" s="94"/>
      <c r="B8" s="341"/>
      <c r="D8" s="464"/>
      <c r="E8" s="358"/>
      <c r="F8" s="358"/>
      <c r="G8" s="358"/>
      <c r="H8" s="546"/>
      <c r="I8" s="546"/>
      <c r="J8" s="546"/>
      <c r="K8" s="546"/>
      <c r="L8" s="546"/>
      <c r="M8" s="546"/>
      <c r="N8" s="546"/>
      <c r="O8" s="546"/>
      <c r="P8" s="358"/>
      <c r="Q8" s="358"/>
    </row>
    <row r="9" spans="1:36" ht="13.5" customHeight="1">
      <c r="A9" s="94"/>
      <c r="B9" s="341"/>
      <c r="D9" s="465" t="s">
        <v>452</v>
      </c>
      <c r="E9" s="80"/>
      <c r="F9" s="80"/>
      <c r="G9" s="80"/>
      <c r="H9" s="376"/>
      <c r="I9" s="376"/>
      <c r="J9" s="376"/>
      <c r="K9" s="376"/>
      <c r="L9" s="376"/>
      <c r="M9" s="376"/>
      <c r="N9" s="376"/>
      <c r="O9" s="376"/>
      <c r="P9" s="80"/>
      <c r="Q9" s="80"/>
      <c r="R9" s="376"/>
    </row>
    <row r="10" spans="1:36" ht="18" customHeight="1">
      <c r="A10" s="94"/>
      <c r="B10" s="341"/>
      <c r="D10" s="1195"/>
      <c r="E10" s="1195"/>
      <c r="F10" s="1195"/>
      <c r="G10" s="1195"/>
      <c r="H10" s="1195"/>
      <c r="I10" s="1195"/>
      <c r="J10" s="1195"/>
      <c r="K10" s="1195"/>
      <c r="L10" s="1195"/>
      <c r="M10" s="618"/>
      <c r="N10" s="1195"/>
      <c r="O10" s="1195"/>
      <c r="P10" s="1195"/>
      <c r="Q10" s="1195"/>
    </row>
    <row r="11" spans="1:36" ht="11.5">
      <c r="A11" s="94"/>
      <c r="B11" s="341"/>
      <c r="D11" s="80" t="s">
        <v>623</v>
      </c>
      <c r="E11" s="80"/>
      <c r="F11" s="80"/>
      <c r="G11" s="80"/>
      <c r="H11" s="80"/>
      <c r="I11" s="80"/>
      <c r="J11" s="80"/>
      <c r="K11" s="80"/>
      <c r="M11" s="546"/>
      <c r="N11" s="376" t="s">
        <v>624</v>
      </c>
      <c r="O11" s="375"/>
      <c r="P11" s="80"/>
      <c r="Q11" s="80"/>
      <c r="R11" s="376"/>
    </row>
    <row r="12" spans="1:36" ht="11.5">
      <c r="A12" s="94"/>
      <c r="B12" s="341"/>
      <c r="D12" s="80"/>
      <c r="E12" s="80"/>
      <c r="F12" s="80"/>
      <c r="G12" s="80"/>
      <c r="H12" s="80"/>
      <c r="I12" s="80"/>
      <c r="J12" s="80"/>
      <c r="K12" s="80"/>
      <c r="L12" s="80"/>
      <c r="M12" s="376"/>
      <c r="N12" s="94"/>
      <c r="O12" s="63"/>
      <c r="P12" s="80"/>
      <c r="Q12" s="80"/>
      <c r="R12" s="376"/>
    </row>
    <row r="13" spans="1:36" ht="18" customHeight="1">
      <c r="A13" s="94"/>
      <c r="B13" s="341"/>
      <c r="D13" s="1195" t="s">
        <v>111</v>
      </c>
      <c r="E13" s="1195"/>
      <c r="F13" s="1195"/>
      <c r="G13" s="1195"/>
      <c r="H13" s="1195"/>
      <c r="I13" s="1195"/>
      <c r="J13" s="1195"/>
      <c r="K13" s="1195"/>
      <c r="L13" s="1195"/>
      <c r="M13" s="618"/>
      <c r="N13" s="619"/>
      <c r="O13" s="620"/>
      <c r="P13" s="1195"/>
      <c r="Q13" s="1195"/>
    </row>
    <row r="14" spans="1:36" ht="11.5">
      <c r="A14" s="94"/>
      <c r="B14" s="341"/>
      <c r="D14" s="80" t="s">
        <v>0</v>
      </c>
      <c r="E14" s="80"/>
      <c r="F14" s="80"/>
      <c r="G14" s="80"/>
      <c r="H14" s="80"/>
      <c r="I14" s="80"/>
      <c r="J14" s="80"/>
      <c r="K14" s="80"/>
      <c r="M14" s="546"/>
      <c r="N14" s="376" t="s">
        <v>4</v>
      </c>
      <c r="O14" s="376"/>
      <c r="P14" s="376" t="s">
        <v>3</v>
      </c>
      <c r="Q14" s="80"/>
      <c r="R14" s="376"/>
    </row>
    <row r="15" spans="1:36" ht="11.5">
      <c r="A15" s="94"/>
      <c r="B15" s="341"/>
      <c r="D15" s="80"/>
      <c r="E15" s="80"/>
      <c r="F15" s="80"/>
      <c r="G15" s="80"/>
      <c r="H15" s="80"/>
      <c r="I15" s="80"/>
      <c r="J15" s="80"/>
      <c r="K15" s="80"/>
      <c r="L15" s="80"/>
      <c r="M15" s="376"/>
      <c r="N15" s="94"/>
      <c r="O15" s="94"/>
      <c r="P15" s="376"/>
      <c r="Q15" s="80"/>
      <c r="R15" s="376"/>
    </row>
    <row r="16" spans="1:36" ht="18" customHeight="1">
      <c r="A16" s="94"/>
      <c r="B16" s="342"/>
      <c r="D16" s="1195" t="s">
        <v>111</v>
      </c>
      <c r="E16" s="1195"/>
      <c r="F16" s="1195"/>
      <c r="G16" s="1195"/>
      <c r="H16" s="674"/>
      <c r="I16" s="1195"/>
      <c r="J16" s="1195"/>
      <c r="K16" s="1195"/>
      <c r="L16" s="1195"/>
      <c r="M16" s="618"/>
      <c r="N16" s="1195" t="s">
        <v>111</v>
      </c>
      <c r="O16" s="1195"/>
      <c r="P16" s="1195"/>
      <c r="Q16" s="1195"/>
    </row>
    <row r="17" spans="1:36" ht="11.5">
      <c r="A17" s="94"/>
      <c r="B17" s="160"/>
      <c r="D17" s="80" t="s">
        <v>2</v>
      </c>
      <c r="E17" s="80"/>
      <c r="F17" s="80"/>
      <c r="G17" s="80"/>
      <c r="I17" s="80" t="s">
        <v>14</v>
      </c>
      <c r="J17" s="80"/>
      <c r="K17" s="80"/>
      <c r="L17" s="376"/>
      <c r="M17" s="376"/>
      <c r="N17" s="376" t="s">
        <v>569</v>
      </c>
      <c r="O17" s="376"/>
      <c r="P17" s="85"/>
      <c r="Q17" s="80"/>
      <c r="R17" s="376"/>
    </row>
    <row r="18" spans="1:36" ht="7.5" customHeight="1">
      <c r="A18" s="94"/>
      <c r="B18" s="160"/>
      <c r="D18" s="358"/>
      <c r="E18" s="358"/>
      <c r="F18" s="358"/>
      <c r="G18" s="358"/>
      <c r="H18" s="358"/>
      <c r="I18" s="358"/>
      <c r="J18" s="358"/>
      <c r="K18" s="358"/>
      <c r="L18" s="546"/>
      <c r="M18" s="546"/>
      <c r="N18" s="546"/>
      <c r="O18" s="546"/>
      <c r="P18" s="546"/>
      <c r="Q18" s="358"/>
    </row>
    <row r="19" spans="1:36" ht="11.5">
      <c r="A19" s="94"/>
      <c r="B19" s="160"/>
      <c r="D19" s="464" t="s">
        <v>116</v>
      </c>
      <c r="E19" s="466"/>
      <c r="F19" s="466"/>
      <c r="G19" s="466"/>
      <c r="H19" s="466"/>
      <c r="I19" s="415"/>
      <c r="J19" s="415"/>
      <c r="K19" s="417"/>
      <c r="L19" s="546"/>
      <c r="M19" s="546"/>
      <c r="N19" s="546"/>
      <c r="O19" s="546"/>
      <c r="P19" s="546"/>
      <c r="Q19" s="358"/>
    </row>
    <row r="20" spans="1:36" s="412" customFormat="1" ht="5.25" customHeight="1">
      <c r="A20" s="94"/>
      <c r="B20" s="342"/>
      <c r="C20" s="546"/>
      <c r="D20" s="358"/>
      <c r="E20" s="358"/>
      <c r="F20" s="358"/>
      <c r="G20" s="358"/>
      <c r="H20" s="358"/>
      <c r="I20" s="358"/>
      <c r="J20" s="358"/>
      <c r="K20" s="358"/>
      <c r="L20" s="546"/>
      <c r="M20" s="546"/>
      <c r="N20" s="546"/>
      <c r="O20" s="546"/>
      <c r="P20" s="546"/>
      <c r="Q20" s="461"/>
      <c r="R20" s="411"/>
      <c r="S20" s="411"/>
      <c r="T20" s="411"/>
      <c r="U20" s="411"/>
      <c r="V20" s="411"/>
      <c r="W20" s="411"/>
      <c r="X20" s="411"/>
      <c r="Y20" s="411"/>
      <c r="Z20" s="411"/>
      <c r="AA20" s="411"/>
      <c r="AB20" s="411"/>
      <c r="AC20" s="411"/>
      <c r="AD20" s="411"/>
      <c r="AE20" s="411"/>
      <c r="AF20" s="411"/>
      <c r="AG20" s="411"/>
      <c r="AH20" s="411"/>
      <c r="AI20" s="411"/>
      <c r="AJ20" s="411"/>
    </row>
    <row r="21" spans="1:36" ht="13.15" customHeight="1">
      <c r="A21" s="94"/>
      <c r="B21" s="342"/>
      <c r="C21" s="413"/>
      <c r="D21" s="464"/>
      <c r="E21" s="466"/>
      <c r="F21" s="466"/>
      <c r="G21" s="466"/>
      <c r="H21" s="466"/>
      <c r="I21" s="415"/>
      <c r="J21" s="415"/>
      <c r="K21" s="417"/>
      <c r="L21" s="413"/>
      <c r="M21" s="413"/>
      <c r="N21" s="413"/>
      <c r="O21" s="413"/>
      <c r="P21" s="413"/>
      <c r="Q21" s="358"/>
    </row>
    <row r="22" spans="1:36" ht="12" customHeight="1">
      <c r="A22" s="94"/>
      <c r="B22" s="342"/>
      <c r="C22" s="413"/>
      <c r="D22" s="464"/>
      <c r="E22" s="466"/>
      <c r="F22" s="466"/>
      <c r="G22" s="466"/>
      <c r="H22" s="466"/>
      <c r="I22" s="415"/>
      <c r="J22" s="415"/>
      <c r="K22" s="417"/>
      <c r="L22" s="413"/>
      <c r="M22" s="413"/>
      <c r="N22" s="413"/>
      <c r="O22" s="413"/>
      <c r="P22" s="413"/>
      <c r="Q22" s="358"/>
    </row>
    <row r="23" spans="1:36" ht="12.75" customHeight="1">
      <c r="A23" s="94"/>
      <c r="B23" s="342"/>
      <c r="C23" s="413"/>
      <c r="D23" s="464"/>
      <c r="E23" s="466"/>
      <c r="F23" s="466"/>
      <c r="G23" s="466"/>
      <c r="H23" s="466"/>
      <c r="I23" s="415"/>
      <c r="J23" s="415"/>
      <c r="K23" s="417"/>
      <c r="L23" s="413"/>
      <c r="M23" s="413"/>
      <c r="N23" s="413"/>
      <c r="O23" s="413"/>
      <c r="P23" s="413"/>
      <c r="Q23" s="358"/>
    </row>
    <row r="24" spans="1:36" s="412" customFormat="1" ht="12.75" customHeight="1">
      <c r="A24" s="94"/>
      <c r="B24" s="342"/>
      <c r="C24" s="546"/>
      <c r="D24" s="358"/>
      <c r="E24" s="358"/>
      <c r="F24" s="358"/>
      <c r="G24" s="358"/>
      <c r="H24" s="358"/>
      <c r="I24" s="358"/>
      <c r="J24" s="358"/>
      <c r="K24" s="358"/>
      <c r="L24" s="546"/>
      <c r="M24" s="546"/>
      <c r="N24" s="546"/>
      <c r="O24" s="546"/>
      <c r="P24" s="546"/>
      <c r="Q24" s="461"/>
      <c r="R24" s="411"/>
      <c r="S24" s="411"/>
      <c r="T24" s="411"/>
      <c r="U24" s="411"/>
      <c r="V24" s="411"/>
      <c r="W24" s="411"/>
      <c r="X24" s="411"/>
      <c r="Y24" s="411"/>
      <c r="Z24" s="411"/>
      <c r="AA24" s="411"/>
      <c r="AB24" s="411"/>
      <c r="AC24" s="411"/>
      <c r="AD24" s="411"/>
      <c r="AE24" s="411"/>
      <c r="AF24" s="411"/>
      <c r="AG24" s="411"/>
      <c r="AH24" s="411"/>
      <c r="AI24" s="411"/>
      <c r="AJ24" s="411"/>
    </row>
    <row r="25" spans="1:36" s="412" customFormat="1" ht="8.25" customHeight="1">
      <c r="A25" s="94"/>
      <c r="B25" s="342"/>
      <c r="C25" s="413"/>
      <c r="D25" s="80"/>
      <c r="E25" s="415"/>
      <c r="F25" s="415"/>
      <c r="G25" s="415"/>
      <c r="H25" s="415"/>
      <c r="I25" s="417"/>
      <c r="J25" s="417"/>
      <c r="K25" s="417"/>
      <c r="L25" s="413"/>
      <c r="M25" s="413"/>
      <c r="N25" s="413"/>
      <c r="O25" s="413"/>
      <c r="P25" s="413"/>
      <c r="Q25" s="461"/>
      <c r="R25" s="411"/>
      <c r="S25" s="411"/>
      <c r="T25" s="411"/>
      <c r="U25" s="411"/>
      <c r="V25" s="411"/>
      <c r="W25" s="411"/>
      <c r="X25" s="411"/>
      <c r="Y25" s="411"/>
      <c r="Z25" s="411"/>
      <c r="AA25" s="411"/>
      <c r="AB25" s="411"/>
      <c r="AC25" s="411"/>
      <c r="AD25" s="411"/>
      <c r="AE25" s="411"/>
      <c r="AF25" s="411"/>
      <c r="AG25" s="411"/>
      <c r="AH25" s="411"/>
      <c r="AI25" s="411"/>
      <c r="AJ25" s="411"/>
    </row>
    <row r="26" spans="1:36" s="412" customFormat="1" ht="12" customHeight="1">
      <c r="A26" s="94"/>
      <c r="B26" s="342"/>
      <c r="C26" s="413"/>
      <c r="D26" s="80" t="s">
        <v>314</v>
      </c>
      <c r="E26" s="415"/>
      <c r="F26" s="415"/>
      <c r="G26" s="415"/>
      <c r="H26" s="415"/>
      <c r="I26" s="417"/>
      <c r="J26" s="417"/>
      <c r="K26" s="417"/>
      <c r="L26" s="413"/>
      <c r="M26" s="413"/>
      <c r="N26" s="413"/>
      <c r="O26" s="413"/>
      <c r="P26" s="413"/>
      <c r="Q26" s="461"/>
      <c r="R26" s="411"/>
      <c r="S26" s="411"/>
      <c r="T26" s="411"/>
      <c r="U26" s="411"/>
      <c r="V26" s="411"/>
      <c r="W26" s="411"/>
      <c r="X26" s="411"/>
      <c r="Y26" s="411"/>
      <c r="Z26" s="411"/>
      <c r="AA26" s="411"/>
      <c r="AB26" s="411"/>
      <c r="AC26" s="411"/>
      <c r="AD26" s="411"/>
      <c r="AE26" s="411"/>
      <c r="AF26" s="411"/>
      <c r="AG26" s="411"/>
      <c r="AH26" s="411"/>
      <c r="AI26" s="411"/>
      <c r="AJ26" s="411"/>
    </row>
    <row r="27" spans="1:36" s="412" customFormat="1" ht="12" customHeight="1">
      <c r="A27" s="94"/>
      <c r="B27" s="94"/>
      <c r="C27" s="413"/>
      <c r="D27" s="80" t="s">
        <v>16</v>
      </c>
      <c r="E27" s="415"/>
      <c r="F27" s="415"/>
      <c r="G27" s="415"/>
      <c r="H27" s="415"/>
      <c r="I27" s="417"/>
      <c r="J27" s="417"/>
      <c r="K27" s="417"/>
      <c r="L27" s="413"/>
      <c r="M27" s="413"/>
      <c r="N27" s="413"/>
      <c r="O27" s="413"/>
      <c r="P27" s="413"/>
      <c r="Q27" s="461"/>
      <c r="R27" s="411"/>
      <c r="S27" s="411"/>
      <c r="T27" s="411"/>
      <c r="U27" s="411"/>
      <c r="V27" s="411"/>
      <c r="W27" s="411"/>
      <c r="X27" s="411"/>
      <c r="Y27" s="411"/>
      <c r="Z27" s="411"/>
      <c r="AA27" s="411"/>
      <c r="AB27" s="411"/>
      <c r="AC27" s="411"/>
      <c r="AD27" s="411"/>
      <c r="AE27" s="411"/>
      <c r="AF27" s="411"/>
      <c r="AG27" s="411"/>
      <c r="AH27" s="411"/>
      <c r="AI27" s="411"/>
      <c r="AJ27" s="411"/>
    </row>
    <row r="28" spans="1:36" s="412" customFormat="1" ht="6" customHeight="1">
      <c r="A28" s="94"/>
      <c r="B28" s="94"/>
      <c r="C28" s="413"/>
      <c r="D28" s="357"/>
      <c r="E28" s="415"/>
      <c r="F28" s="415"/>
      <c r="G28" s="415"/>
      <c r="H28" s="415"/>
      <c r="I28" s="417"/>
      <c r="J28" s="417"/>
      <c r="K28" s="417"/>
      <c r="L28" s="413"/>
      <c r="M28" s="413"/>
      <c r="N28" s="413"/>
      <c r="O28" s="413"/>
      <c r="P28" s="413"/>
      <c r="Q28" s="461"/>
      <c r="R28" s="411"/>
      <c r="S28" s="411"/>
      <c r="T28" s="411"/>
      <c r="U28" s="411"/>
      <c r="V28" s="411"/>
      <c r="W28" s="411"/>
      <c r="X28" s="411"/>
      <c r="Y28" s="411"/>
      <c r="Z28" s="411"/>
      <c r="AA28" s="411"/>
      <c r="AB28" s="411"/>
      <c r="AC28" s="411"/>
      <c r="AD28" s="411"/>
      <c r="AE28" s="411"/>
      <c r="AF28" s="411"/>
      <c r="AG28" s="411"/>
      <c r="AH28" s="411"/>
      <c r="AI28" s="411"/>
      <c r="AJ28" s="411"/>
    </row>
    <row r="29" spans="1:36" s="412" customFormat="1" ht="13.15" customHeight="1">
      <c r="A29" s="94"/>
      <c r="B29" s="94"/>
      <c r="C29" s="413"/>
      <c r="D29" s="357" t="s">
        <v>453</v>
      </c>
      <c r="E29" s="415"/>
      <c r="F29" s="415"/>
      <c r="G29" s="415"/>
      <c r="H29" s="415"/>
      <c r="I29" s="417"/>
      <c r="J29" s="417"/>
      <c r="K29" s="417"/>
      <c r="L29" s="413"/>
      <c r="M29" s="413"/>
      <c r="N29" s="413"/>
      <c r="O29" s="413"/>
      <c r="P29" s="413"/>
      <c r="Q29" s="461"/>
      <c r="R29" s="411"/>
      <c r="S29" s="411"/>
      <c r="T29" s="411"/>
      <c r="U29" s="411"/>
      <c r="V29" s="411"/>
      <c r="W29" s="411"/>
      <c r="X29" s="411"/>
      <c r="Y29" s="411"/>
      <c r="Z29" s="411"/>
      <c r="AA29" s="411"/>
      <c r="AB29" s="411"/>
      <c r="AC29" s="411"/>
      <c r="AD29" s="411"/>
      <c r="AE29" s="411"/>
      <c r="AF29" s="411"/>
      <c r="AG29" s="411"/>
      <c r="AH29" s="411"/>
      <c r="AI29" s="411"/>
      <c r="AJ29" s="411"/>
    </row>
    <row r="30" spans="1:36" s="412" customFormat="1" ht="12" customHeight="1">
      <c r="A30" s="94"/>
      <c r="B30" s="342"/>
      <c r="C30" s="413"/>
      <c r="D30" s="357" t="s">
        <v>108</v>
      </c>
      <c r="E30" s="415"/>
      <c r="F30" s="415"/>
      <c r="G30" s="415"/>
      <c r="H30" s="415"/>
      <c r="I30" s="415"/>
      <c r="J30" s="415"/>
      <c r="K30" s="417"/>
      <c r="L30" s="413"/>
      <c r="M30" s="413"/>
      <c r="N30" s="413"/>
      <c r="O30" s="413"/>
      <c r="P30" s="413"/>
      <c r="Q30" s="461"/>
      <c r="R30" s="411"/>
      <c r="S30" s="411"/>
      <c r="T30" s="411"/>
      <c r="U30" s="411"/>
      <c r="V30" s="411"/>
      <c r="W30" s="411"/>
      <c r="X30" s="411"/>
      <c r="Y30" s="411"/>
      <c r="Z30" s="411"/>
      <c r="AA30" s="411"/>
      <c r="AB30" s="411"/>
      <c r="AC30" s="411"/>
      <c r="AD30" s="411"/>
      <c r="AE30" s="411"/>
      <c r="AF30" s="411"/>
      <c r="AG30" s="411"/>
      <c r="AH30" s="411"/>
      <c r="AI30" s="411"/>
      <c r="AJ30" s="411"/>
    </row>
    <row r="31" spans="1:36" s="412" customFormat="1" ht="12" customHeight="1">
      <c r="A31" s="94"/>
      <c r="B31" s="342"/>
      <c r="C31" s="413"/>
      <c r="D31" s="357" t="s">
        <v>106</v>
      </c>
      <c r="E31" s="415"/>
      <c r="F31" s="415"/>
      <c r="G31" s="415"/>
      <c r="H31" s="415"/>
      <c r="I31" s="415"/>
      <c r="J31" s="415"/>
      <c r="K31" s="417"/>
      <c r="L31" s="413"/>
      <c r="M31" s="413"/>
      <c r="N31" s="413"/>
      <c r="O31" s="413"/>
      <c r="P31" s="413"/>
      <c r="Q31" s="461"/>
      <c r="R31" s="411"/>
      <c r="S31" s="411"/>
      <c r="T31" s="411"/>
      <c r="U31" s="411"/>
      <c r="V31" s="411"/>
      <c r="W31" s="411"/>
      <c r="X31" s="411"/>
      <c r="Y31" s="411"/>
      <c r="Z31" s="411"/>
      <c r="AA31" s="411"/>
      <c r="AB31" s="411"/>
      <c r="AC31" s="411"/>
      <c r="AD31" s="411"/>
      <c r="AE31" s="411"/>
      <c r="AF31" s="411"/>
      <c r="AG31" s="411"/>
      <c r="AH31" s="411"/>
      <c r="AI31" s="411"/>
      <c r="AJ31" s="411"/>
    </row>
    <row r="32" spans="1:36" s="412" customFormat="1" ht="12" customHeight="1">
      <c r="A32" s="94"/>
      <c r="B32" s="342"/>
      <c r="C32" s="413"/>
      <c r="D32" s="357" t="s">
        <v>109</v>
      </c>
      <c r="E32" s="415"/>
      <c r="F32" s="415"/>
      <c r="G32" s="415"/>
      <c r="H32" s="415"/>
      <c r="I32" s="415"/>
      <c r="J32" s="415"/>
      <c r="K32" s="417"/>
      <c r="L32" s="413"/>
      <c r="M32" s="413"/>
      <c r="N32" s="413"/>
      <c r="O32" s="413"/>
      <c r="P32" s="413"/>
      <c r="Q32" s="461"/>
      <c r="R32" s="411"/>
      <c r="S32" s="411"/>
      <c r="T32" s="411"/>
      <c r="U32" s="411"/>
      <c r="V32" s="411"/>
      <c r="W32" s="411"/>
      <c r="X32" s="411"/>
      <c r="Y32" s="411"/>
      <c r="Z32" s="411"/>
      <c r="AA32" s="411"/>
      <c r="AB32" s="411"/>
      <c r="AC32" s="411"/>
      <c r="AD32" s="411"/>
      <c r="AE32" s="411"/>
      <c r="AF32" s="411"/>
      <c r="AG32" s="411"/>
      <c r="AH32" s="411"/>
      <c r="AI32" s="411"/>
      <c r="AJ32" s="411"/>
    </row>
    <row r="33" spans="1:36" s="412" customFormat="1" ht="6.75" customHeight="1">
      <c r="A33" s="94"/>
      <c r="B33" s="342"/>
      <c r="C33" s="413"/>
      <c r="D33" s="357"/>
      <c r="E33" s="415"/>
      <c r="F33" s="415"/>
      <c r="G33" s="415"/>
      <c r="H33" s="415"/>
      <c r="I33" s="415"/>
      <c r="J33" s="415"/>
      <c r="K33" s="417"/>
      <c r="L33" s="413"/>
      <c r="M33" s="413"/>
      <c r="N33" s="413"/>
      <c r="O33" s="413"/>
      <c r="P33" s="413"/>
      <c r="Q33" s="461"/>
      <c r="R33" s="411"/>
      <c r="S33" s="411"/>
      <c r="T33" s="1197" t="s">
        <v>676</v>
      </c>
      <c r="U33" s="1197"/>
      <c r="V33" s="1197"/>
      <c r="W33" s="1197"/>
      <c r="X33" s="1197"/>
      <c r="Y33" s="411"/>
      <c r="Z33" s="411"/>
      <c r="AA33" s="411"/>
      <c r="AB33" s="411"/>
      <c r="AC33" s="411"/>
      <c r="AD33" s="411"/>
      <c r="AE33" s="411"/>
      <c r="AF33" s="411"/>
      <c r="AG33" s="411"/>
      <c r="AH33" s="411"/>
      <c r="AI33" s="411"/>
      <c r="AJ33" s="411"/>
    </row>
    <row r="34" spans="1:36" s="412" customFormat="1" ht="12" customHeight="1">
      <c r="A34" s="94"/>
      <c r="B34" s="342"/>
      <c r="C34" s="413"/>
      <c r="D34" s="357"/>
      <c r="E34" s="415"/>
      <c r="F34" s="415"/>
      <c r="G34" s="415"/>
      <c r="H34" s="415"/>
      <c r="I34" s="415"/>
      <c r="J34" s="415"/>
      <c r="K34" s="417"/>
      <c r="L34" s="413"/>
      <c r="M34" s="413"/>
      <c r="N34" s="413"/>
      <c r="O34" s="413"/>
      <c r="P34" s="413"/>
      <c r="Q34" s="461"/>
      <c r="R34" s="411"/>
      <c r="S34" s="411"/>
      <c r="T34" s="1197"/>
      <c r="U34" s="1197"/>
      <c r="V34" s="1197"/>
      <c r="W34" s="1197"/>
      <c r="X34" s="1197"/>
      <c r="Y34" s="411"/>
      <c r="Z34" s="411"/>
      <c r="AA34" s="411"/>
      <c r="AB34" s="411"/>
      <c r="AC34" s="411"/>
      <c r="AD34" s="411"/>
      <c r="AE34" s="411"/>
      <c r="AF34" s="411"/>
      <c r="AG34" s="411"/>
      <c r="AH34" s="411"/>
      <c r="AI34" s="411"/>
      <c r="AJ34" s="411"/>
    </row>
    <row r="35" spans="1:36" ht="29" customHeight="1">
      <c r="A35" s="94"/>
      <c r="B35" s="342"/>
      <c r="C35" s="429"/>
      <c r="D35" s="1195"/>
      <c r="E35" s="1195"/>
      <c r="F35" s="1195"/>
      <c r="G35" s="1195"/>
      <c r="H35" s="1195"/>
      <c r="I35" s="1195"/>
      <c r="J35" s="1195"/>
      <c r="K35" s="1195"/>
      <c r="L35" s="467"/>
      <c r="M35" s="468"/>
      <c r="N35" s="1196"/>
      <c r="O35" s="1196"/>
      <c r="P35" s="1196"/>
      <c r="Q35" s="1196"/>
      <c r="R35" s="547"/>
      <c r="T35" s="1197"/>
      <c r="U35" s="1197"/>
      <c r="V35" s="1197"/>
      <c r="W35" s="1197"/>
      <c r="X35" s="1197"/>
    </row>
    <row r="36" spans="1:36" ht="11.5">
      <c r="A36" s="94"/>
      <c r="B36" s="342"/>
      <c r="C36" s="429"/>
      <c r="D36" s="415" t="s">
        <v>105</v>
      </c>
      <c r="E36" s="417"/>
      <c r="F36" s="417"/>
      <c r="G36" s="357"/>
      <c r="H36" s="357"/>
      <c r="I36" s="357"/>
      <c r="J36" s="357"/>
      <c r="K36" s="469"/>
      <c r="L36" s="469"/>
      <c r="M36" s="547"/>
      <c r="N36" s="1194" t="s">
        <v>117</v>
      </c>
      <c r="O36" s="1194"/>
      <c r="P36" s="1194"/>
      <c r="Q36" s="1194"/>
      <c r="R36" s="1194"/>
    </row>
    <row r="37" spans="1:36" ht="11.5">
      <c r="A37" s="94"/>
      <c r="B37" s="342"/>
      <c r="C37" s="429"/>
      <c r="D37" s="415"/>
      <c r="E37" s="417"/>
      <c r="F37" s="417"/>
      <c r="G37" s="357"/>
      <c r="H37" s="357"/>
      <c r="I37" s="357"/>
      <c r="J37" s="357"/>
      <c r="K37" s="469"/>
      <c r="L37" s="469"/>
      <c r="M37" s="547"/>
      <c r="N37" s="548"/>
      <c r="O37" s="548"/>
      <c r="P37" s="548"/>
      <c r="Q37" s="548"/>
      <c r="R37" s="548"/>
    </row>
    <row r="38" spans="1:36" ht="11.5">
      <c r="A38" s="94"/>
      <c r="B38" s="342"/>
      <c r="C38" s="429"/>
      <c r="D38" s="415"/>
      <c r="E38" s="417"/>
      <c r="F38" s="417"/>
      <c r="G38" s="357"/>
      <c r="H38" s="357"/>
      <c r="I38" s="357"/>
      <c r="J38" s="357"/>
      <c r="K38" s="469"/>
      <c r="L38" s="469"/>
      <c r="M38" s="547"/>
      <c r="N38" s="548"/>
      <c r="O38" s="548"/>
      <c r="P38" s="548"/>
      <c r="Q38" s="548"/>
      <c r="R38" s="548"/>
    </row>
    <row r="39" spans="1:36" ht="11.5">
      <c r="A39" s="94"/>
      <c r="B39" s="342"/>
      <c r="C39" s="429"/>
      <c r="D39" s="415"/>
      <c r="E39" s="417"/>
      <c r="F39" s="417"/>
      <c r="G39" s="357"/>
      <c r="H39" s="357"/>
      <c r="I39" s="357"/>
      <c r="J39" s="357"/>
      <c r="K39" s="469"/>
      <c r="L39" s="469"/>
      <c r="M39" s="547"/>
      <c r="N39" s="548"/>
      <c r="O39" s="548"/>
      <c r="P39" s="548"/>
      <c r="Q39" s="548"/>
      <c r="R39" s="548"/>
    </row>
    <row r="40" spans="1:36" ht="60" customHeight="1">
      <c r="A40" s="94"/>
      <c r="B40" s="342"/>
      <c r="C40" s="429"/>
      <c r="D40" s="415"/>
      <c r="E40" s="417"/>
      <c r="F40" s="417"/>
      <c r="G40" s="357"/>
      <c r="H40" s="357"/>
      <c r="I40" s="357"/>
      <c r="J40" s="357"/>
      <c r="K40" s="469"/>
      <c r="L40" s="469"/>
      <c r="M40" s="547"/>
      <c r="N40" s="548"/>
      <c r="O40" s="548"/>
      <c r="P40" s="548"/>
      <c r="Q40" s="548"/>
      <c r="R40" s="548"/>
    </row>
    <row r="41" spans="1:36" ht="10.5" customHeight="1">
      <c r="A41" s="94"/>
      <c r="B41" s="94"/>
      <c r="C41" s="429"/>
      <c r="D41" s="357"/>
      <c r="E41" s="357"/>
      <c r="F41" s="357"/>
      <c r="G41" s="357"/>
      <c r="H41" s="357"/>
      <c r="I41" s="357"/>
      <c r="J41" s="357"/>
      <c r="K41" s="469"/>
      <c r="L41" s="469"/>
      <c r="M41" s="547"/>
      <c r="N41" s="547"/>
      <c r="O41" s="547"/>
      <c r="P41" s="547"/>
      <c r="Q41" s="547"/>
      <c r="R41" s="547"/>
    </row>
    <row r="42" spans="1:36" ht="11.5">
      <c r="A42" s="94"/>
      <c r="B42" s="94"/>
      <c r="C42" s="429"/>
      <c r="D42" s="470" t="s">
        <v>56</v>
      </c>
      <c r="E42" s="471"/>
      <c r="F42" s="471"/>
      <c r="G42" s="471"/>
      <c r="H42" s="471"/>
      <c r="I42" s="471"/>
      <c r="J42" s="471"/>
      <c r="K42" s="472"/>
      <c r="L42" s="469"/>
      <c r="M42" s="547"/>
      <c r="N42" s="547"/>
      <c r="O42" s="547"/>
      <c r="P42" s="547"/>
      <c r="Q42" s="547"/>
      <c r="R42" s="547"/>
    </row>
    <row r="43" spans="1:36" ht="11.5">
      <c r="A43" s="94"/>
      <c r="B43" s="94"/>
      <c r="C43" s="429"/>
      <c r="D43" s="469"/>
      <c r="E43" s="357"/>
      <c r="F43" s="357"/>
      <c r="G43" s="357"/>
      <c r="H43" s="357"/>
      <c r="I43" s="357"/>
      <c r="J43" s="357"/>
      <c r="K43" s="469"/>
      <c r="L43" s="469"/>
      <c r="M43" s="547"/>
      <c r="N43" s="547"/>
      <c r="O43" s="547"/>
      <c r="P43" s="547"/>
      <c r="Q43" s="547"/>
      <c r="R43" s="547"/>
    </row>
    <row r="44" spans="1:36" ht="10" customHeight="1">
      <c r="A44" s="94"/>
      <c r="B44" s="342"/>
      <c r="C44" s="429"/>
      <c r="D44" s="415" t="s">
        <v>57</v>
      </c>
      <c r="E44" s="357"/>
      <c r="F44" s="357"/>
      <c r="G44" s="357"/>
      <c r="H44" s="357"/>
      <c r="I44" s="357"/>
      <c r="J44" s="357"/>
      <c r="K44" s="469"/>
      <c r="L44" s="469"/>
      <c r="M44" s="547"/>
      <c r="N44" s="547"/>
      <c r="O44" s="547"/>
      <c r="P44" s="547"/>
      <c r="Q44" s="547"/>
      <c r="R44" s="547"/>
    </row>
    <row r="45" spans="1:36" s="473" customFormat="1" ht="11.5">
      <c r="A45" s="94"/>
      <c r="B45" s="342"/>
      <c r="C45" s="549"/>
      <c r="D45" s="474" t="s">
        <v>251</v>
      </c>
      <c r="E45" s="475" t="s">
        <v>625</v>
      </c>
      <c r="F45" s="475"/>
      <c r="G45" s="475"/>
      <c r="H45" s="475"/>
      <c r="I45" s="475"/>
      <c r="J45" s="476"/>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549"/>
    </row>
    <row r="46" spans="1:36" ht="11.5">
      <c r="A46" s="94"/>
      <c r="B46" s="94"/>
      <c r="C46" s="429"/>
      <c r="D46" s="415" t="s">
        <v>240</v>
      </c>
      <c r="E46" s="357" t="s">
        <v>626</v>
      </c>
      <c r="F46" s="357"/>
      <c r="G46" s="357"/>
      <c r="H46" s="357"/>
      <c r="I46" s="357"/>
      <c r="J46" s="357"/>
      <c r="K46" s="469"/>
      <c r="L46" s="469"/>
      <c r="M46" s="547"/>
      <c r="N46" s="547"/>
      <c r="O46" s="547"/>
      <c r="P46" s="547"/>
      <c r="Q46" s="547"/>
      <c r="R46" s="547"/>
    </row>
    <row r="47" spans="1:36" ht="11.5">
      <c r="A47" s="94"/>
      <c r="B47" s="342"/>
      <c r="C47" s="429"/>
      <c r="D47" s="357"/>
      <c r="E47" s="357"/>
      <c r="F47" s="357"/>
      <c r="G47" s="357"/>
      <c r="H47" s="357"/>
      <c r="I47" s="357"/>
      <c r="J47" s="357"/>
      <c r="K47" s="469"/>
      <c r="L47" s="469"/>
      <c r="M47" s="547"/>
      <c r="N47" s="547"/>
      <c r="O47" s="547"/>
      <c r="P47" s="547"/>
      <c r="Q47" s="547"/>
      <c r="R47" s="547"/>
    </row>
    <row r="48" spans="1:36" ht="11.5">
      <c r="A48" s="94"/>
      <c r="B48" s="342"/>
      <c r="C48" s="429"/>
      <c r="D48" s="357"/>
      <c r="E48" s="357"/>
      <c r="F48" s="357"/>
      <c r="G48" s="357"/>
      <c r="H48" s="357"/>
      <c r="I48" s="357"/>
      <c r="J48" s="357"/>
      <c r="K48" s="469"/>
      <c r="L48" s="469"/>
      <c r="M48" s="547"/>
      <c r="N48" s="547"/>
      <c r="O48" s="547"/>
      <c r="P48" s="547"/>
      <c r="Q48" s="547"/>
      <c r="R48" s="547"/>
    </row>
    <row r="49" spans="1:18" ht="11.5">
      <c r="A49" s="94"/>
      <c r="B49" s="342"/>
      <c r="C49" s="429"/>
      <c r="D49" s="357"/>
      <c r="E49" s="357"/>
      <c r="F49" s="357"/>
      <c r="G49" s="357"/>
      <c r="H49" s="357"/>
      <c r="I49" s="357"/>
      <c r="J49" s="357"/>
      <c r="K49" s="469"/>
      <c r="L49" s="469"/>
      <c r="M49" s="547"/>
      <c r="N49" s="547"/>
      <c r="O49" s="547"/>
      <c r="P49" s="547"/>
      <c r="Q49" s="547"/>
      <c r="R49" s="547"/>
    </row>
    <row r="50" spans="1:18" ht="20.149999999999999" customHeight="1">
      <c r="A50" s="94"/>
      <c r="B50" s="94"/>
      <c r="C50" s="429"/>
      <c r="D50" s="1198"/>
      <c r="E50" s="1198"/>
      <c r="F50" s="1198"/>
      <c r="G50" s="1198"/>
      <c r="H50" s="1198"/>
      <c r="I50" s="1198"/>
      <c r="J50" s="1198"/>
      <c r="K50" s="1198"/>
      <c r="L50" s="467"/>
      <c r="M50" s="468"/>
      <c r="N50" s="1196"/>
      <c r="O50" s="1196"/>
      <c r="P50" s="1196"/>
      <c r="Q50" s="1196"/>
      <c r="R50" s="547"/>
    </row>
    <row r="51" spans="1:18" ht="11.5">
      <c r="A51" s="94"/>
      <c r="B51" s="94"/>
      <c r="C51" s="429"/>
      <c r="D51" s="426" t="s">
        <v>105</v>
      </c>
      <c r="E51" s="413"/>
      <c r="F51" s="413"/>
      <c r="G51" s="429"/>
      <c r="H51" s="429"/>
      <c r="I51" s="429"/>
      <c r="J51" s="429"/>
      <c r="K51" s="547"/>
      <c r="L51" s="547"/>
      <c r="M51" s="547"/>
      <c r="N51" s="554" t="s">
        <v>118</v>
      </c>
      <c r="O51" s="554"/>
      <c r="P51" s="554"/>
      <c r="Q51" s="554"/>
      <c r="R51" s="547"/>
    </row>
    <row r="52" spans="1:18" ht="11.5">
      <c r="A52" s="94"/>
      <c r="B52" s="94"/>
      <c r="C52" s="429"/>
      <c r="D52" s="429"/>
      <c r="E52" s="429"/>
      <c r="F52" s="429"/>
      <c r="G52" s="429"/>
      <c r="H52" s="429"/>
      <c r="I52" s="429"/>
      <c r="J52" s="429"/>
      <c r="K52" s="547"/>
      <c r="L52" s="547"/>
      <c r="M52" s="547"/>
      <c r="N52" s="547"/>
      <c r="O52" s="547"/>
      <c r="P52" s="547"/>
      <c r="Q52" s="547"/>
      <c r="R52" s="547"/>
    </row>
    <row r="53" spans="1:18" ht="19.5" customHeight="1">
      <c r="A53" s="94"/>
      <c r="B53" s="94"/>
      <c r="C53" s="429"/>
      <c r="D53" s="546"/>
      <c r="E53" s="546"/>
      <c r="F53" s="546"/>
      <c r="G53" s="546"/>
      <c r="H53" s="546"/>
      <c r="I53" s="546"/>
      <c r="J53" s="546"/>
      <c r="K53" s="546"/>
      <c r="L53" s="546"/>
      <c r="M53" s="546"/>
      <c r="N53" s="546"/>
      <c r="O53" s="546"/>
      <c r="P53" s="546"/>
      <c r="Q53" s="546"/>
      <c r="R53" s="547"/>
    </row>
    <row r="54" spans="1:18" s="546" customFormat="1" ht="11.5">
      <c r="A54" s="94"/>
      <c r="B54" s="94"/>
    </row>
    <row r="55" spans="1:18" s="546" customFormat="1" ht="11.5">
      <c r="A55" s="94"/>
      <c r="B55" s="94"/>
    </row>
    <row r="56" spans="1:18" s="546" customFormat="1" ht="11.5">
      <c r="A56" s="94"/>
      <c r="B56" s="94"/>
    </row>
    <row r="57" spans="1:18" s="546" customFormat="1" ht="19.5" customHeight="1">
      <c r="A57" s="1046">
        <f ca="1">TODAY()</f>
        <v>46316</v>
      </c>
      <c r="B57" s="94"/>
      <c r="C57" s="429"/>
      <c r="R57" s="547"/>
    </row>
    <row r="58" spans="1:18" s="546" customFormat="1" ht="11.5">
      <c r="A58" s="1046"/>
      <c r="B58" s="94"/>
    </row>
    <row r="59" spans="1:18" s="546" customFormat="1" ht="10.5" customHeight="1">
      <c r="A59" s="1046"/>
      <c r="B59" s="1046"/>
    </row>
    <row r="60" spans="1:18" s="546" customFormat="1" ht="10.5">
      <c r="A60" s="1046"/>
      <c r="B60" s="1046"/>
    </row>
    <row r="61" spans="1:18" s="546" customFormat="1" ht="10.5">
      <c r="A61" s="1046"/>
      <c r="B61" s="1046"/>
    </row>
    <row r="62" spans="1:18" s="546" customFormat="1" ht="10.5">
      <c r="A62" s="1046"/>
      <c r="B62" s="1046"/>
    </row>
    <row r="63" spans="1:18" s="546" customFormat="1" ht="10.5">
      <c r="A63" s="1046"/>
      <c r="B63" s="1046"/>
    </row>
    <row r="64" spans="1:18" s="546" customFormat="1" ht="10.5">
      <c r="A64" s="1046"/>
      <c r="B64" s="1046"/>
    </row>
    <row r="65" spans="1:17" s="546" customFormat="1" ht="15" customHeight="1">
      <c r="A65" s="1046"/>
      <c r="B65" s="1046"/>
    </row>
    <row r="66" spans="1:17" s="546" customFormat="1" ht="95.15" customHeight="1">
      <c r="A66" s="1046"/>
      <c r="B66" s="1046"/>
    </row>
    <row r="67" spans="1:17" s="546" customFormat="1" ht="15" thickBot="1">
      <c r="A67" s="542"/>
      <c r="B67" s="552"/>
      <c r="C67" s="553"/>
      <c r="D67" s="553"/>
      <c r="E67" s="553"/>
      <c r="F67" s="553"/>
      <c r="G67" s="553"/>
      <c r="H67" s="553"/>
      <c r="I67" s="553"/>
      <c r="J67" s="553"/>
      <c r="K67" s="553"/>
      <c r="L67" s="553"/>
      <c r="M67" s="553"/>
      <c r="N67" s="553"/>
      <c r="O67" s="553"/>
      <c r="P67" s="553"/>
      <c r="Q67" s="553"/>
    </row>
    <row r="68" spans="1:17" s="546" customFormat="1">
      <c r="A68" s="542"/>
      <c r="B68" s="542"/>
      <c r="D68" s="429" t="s">
        <v>122</v>
      </c>
      <c r="G68" s="779" t="str">
        <f>IF(Antrag!$D$12="","",Antrag!$D$12)</f>
        <v/>
      </c>
      <c r="H68" s="779"/>
      <c r="I68" s="779"/>
      <c r="J68" s="779"/>
      <c r="K68" s="779"/>
      <c r="L68" s="779"/>
      <c r="M68" s="779"/>
      <c r="N68" s="779"/>
      <c r="O68" s="779"/>
      <c r="P68" s="779"/>
      <c r="Q68" s="577" t="s">
        <v>669</v>
      </c>
    </row>
    <row r="69" spans="1:17" s="546" customFormat="1">
      <c r="A69" s="542"/>
      <c r="B69" s="542"/>
    </row>
    <row r="70" spans="1:17" s="546" customFormat="1">
      <c r="A70" s="542"/>
      <c r="B70" s="542"/>
    </row>
    <row r="71" spans="1:17" s="546" customFormat="1">
      <c r="A71" s="542"/>
      <c r="B71" s="542"/>
    </row>
    <row r="72" spans="1:17" s="546" customFormat="1">
      <c r="A72" s="542"/>
      <c r="B72" s="542"/>
    </row>
    <row r="73" spans="1:17" s="546" customFormat="1">
      <c r="A73" s="542"/>
      <c r="B73" s="542"/>
    </row>
    <row r="74" spans="1:17" s="546" customFormat="1">
      <c r="A74" s="542"/>
      <c r="B74" s="542"/>
    </row>
    <row r="75" spans="1:17" s="546" customFormat="1">
      <c r="A75" s="542"/>
      <c r="B75" s="542"/>
    </row>
    <row r="76" spans="1:17" s="546" customFormat="1">
      <c r="A76" s="542"/>
      <c r="B76" s="542"/>
    </row>
    <row r="77" spans="1:17" s="546" customFormat="1">
      <c r="A77" s="542"/>
      <c r="B77" s="542"/>
    </row>
    <row r="78" spans="1:17" s="546" customFormat="1">
      <c r="A78" s="542"/>
      <c r="B78" s="542"/>
    </row>
    <row r="79" spans="1:17" s="546" customFormat="1">
      <c r="A79" s="542"/>
      <c r="B79" s="542"/>
    </row>
    <row r="80" spans="1:17" s="546" customFormat="1">
      <c r="A80" s="542"/>
      <c r="B80" s="542"/>
    </row>
    <row r="81" spans="1:2" s="546" customFormat="1">
      <c r="A81" s="542"/>
      <c r="B81" s="542"/>
    </row>
    <row r="82" spans="1:2" s="546" customFormat="1">
      <c r="A82" s="542"/>
      <c r="B82" s="542"/>
    </row>
    <row r="83" spans="1:2" s="546" customFormat="1">
      <c r="A83" s="542"/>
      <c r="B83" s="542"/>
    </row>
    <row r="84" spans="1:2" s="546" customFormat="1">
      <c r="A84" s="542"/>
      <c r="B84" s="542"/>
    </row>
    <row r="85" spans="1:2" s="546" customFormat="1">
      <c r="A85" s="542"/>
      <c r="B85" s="542"/>
    </row>
    <row r="86" spans="1:2" s="546" customFormat="1">
      <c r="A86" s="542"/>
      <c r="B86" s="542"/>
    </row>
    <row r="87" spans="1:2" s="546" customFormat="1">
      <c r="A87" s="542"/>
      <c r="B87" s="542"/>
    </row>
    <row r="88" spans="1:2" s="546" customFormat="1">
      <c r="A88" s="542"/>
      <c r="B88" s="542"/>
    </row>
    <row r="89" spans="1:2" s="546" customFormat="1">
      <c r="A89" s="542"/>
      <c r="B89" s="542"/>
    </row>
    <row r="90" spans="1:2" s="546" customFormat="1">
      <c r="A90" s="542"/>
      <c r="B90" s="542"/>
    </row>
    <row r="91" spans="1:2" s="546" customFormat="1">
      <c r="A91" s="542"/>
      <c r="B91" s="542"/>
    </row>
    <row r="92" spans="1:2" s="546" customFormat="1">
      <c r="A92" s="542"/>
      <c r="B92" s="542"/>
    </row>
    <row r="93" spans="1:2" s="546" customFormat="1">
      <c r="A93" s="542"/>
      <c r="B93" s="542"/>
    </row>
    <row r="94" spans="1:2" s="546" customFormat="1">
      <c r="A94" s="542"/>
      <c r="B94" s="542"/>
    </row>
    <row r="95" spans="1:2" s="546" customFormat="1">
      <c r="A95" s="542"/>
      <c r="B95" s="542"/>
    </row>
    <row r="96" spans="1:2" s="546" customFormat="1">
      <c r="A96" s="542"/>
      <c r="B96" s="542"/>
    </row>
    <row r="97" spans="1:2" s="546" customFormat="1">
      <c r="A97" s="542"/>
      <c r="B97" s="542"/>
    </row>
    <row r="98" spans="1:2" s="546" customFormat="1">
      <c r="A98" s="542"/>
      <c r="B98" s="542"/>
    </row>
    <row r="99" spans="1:2" s="546" customFormat="1">
      <c r="A99" s="542"/>
      <c r="B99" s="542"/>
    </row>
    <row r="100" spans="1:2" s="546" customFormat="1">
      <c r="A100" s="542"/>
      <c r="B100" s="542"/>
    </row>
    <row r="101" spans="1:2" s="546" customFormat="1">
      <c r="A101" s="542"/>
      <c r="B101" s="542"/>
    </row>
    <row r="102" spans="1:2" s="546" customFormat="1">
      <c r="A102" s="542"/>
      <c r="B102" s="542"/>
    </row>
    <row r="103" spans="1:2" s="546" customFormat="1">
      <c r="A103" s="542"/>
      <c r="B103" s="542"/>
    </row>
    <row r="104" spans="1:2" s="546" customFormat="1">
      <c r="A104" s="542"/>
      <c r="B104" s="542"/>
    </row>
    <row r="105" spans="1:2" s="546" customFormat="1">
      <c r="A105" s="542"/>
      <c r="B105" s="542"/>
    </row>
    <row r="106" spans="1:2" s="546" customFormat="1">
      <c r="A106" s="542"/>
      <c r="B106" s="542"/>
    </row>
    <row r="107" spans="1:2" s="546" customFormat="1">
      <c r="A107" s="542"/>
      <c r="B107" s="542"/>
    </row>
    <row r="108" spans="1:2" s="546" customFormat="1">
      <c r="A108" s="542"/>
      <c r="B108" s="542"/>
    </row>
    <row r="109" spans="1:2" s="546" customFormat="1">
      <c r="A109" s="542"/>
      <c r="B109" s="542"/>
    </row>
    <row r="110" spans="1:2" s="546" customFormat="1">
      <c r="A110" s="542"/>
      <c r="B110" s="542"/>
    </row>
    <row r="111" spans="1:2" s="546" customFormat="1">
      <c r="A111" s="542"/>
      <c r="B111" s="542"/>
    </row>
    <row r="112" spans="1:2" s="546" customFormat="1">
      <c r="A112" s="542"/>
      <c r="B112" s="542"/>
    </row>
    <row r="113" spans="1:2" s="546" customFormat="1">
      <c r="A113" s="542"/>
      <c r="B113" s="542"/>
    </row>
    <row r="114" spans="1:2" s="546" customFormat="1">
      <c r="A114" s="542"/>
      <c r="B114" s="542"/>
    </row>
    <row r="115" spans="1:2" s="546" customFormat="1">
      <c r="A115" s="542"/>
      <c r="B115" s="542"/>
    </row>
    <row r="116" spans="1:2" s="546" customFormat="1">
      <c r="A116" s="542"/>
      <c r="B116" s="542"/>
    </row>
    <row r="117" spans="1:2" s="546" customFormat="1">
      <c r="A117" s="542"/>
      <c r="B117" s="542"/>
    </row>
    <row r="118" spans="1:2" s="546" customFormat="1">
      <c r="A118" s="542"/>
      <c r="B118" s="542"/>
    </row>
    <row r="119" spans="1:2" s="546" customFormat="1">
      <c r="A119" s="542"/>
      <c r="B119" s="542"/>
    </row>
    <row r="120" spans="1:2" s="546" customFormat="1">
      <c r="A120" s="542"/>
      <c r="B120" s="542"/>
    </row>
    <row r="121" spans="1:2" s="546" customFormat="1">
      <c r="A121" s="542"/>
      <c r="B121" s="542"/>
    </row>
    <row r="122" spans="1:2" s="546" customFormat="1">
      <c r="A122" s="542"/>
      <c r="B122" s="542"/>
    </row>
  </sheetData>
  <sheetProtection algorithmName="SHA-512" hashValue="lhGl1gtrwZMLxMI03ML5HxVP6ML8uO57y9d8l2p7jE2j04OoF/r3G9woADM/JGikMQEJokfoFPELWb7RzrQkZQ==" saltValue="BmMlzZ27w7b06iz1c7liwg==" spinCount="100000" sheet="1" selectLockedCells="1"/>
  <mergeCells count="18">
    <mergeCell ref="T33:X35"/>
    <mergeCell ref="A57:A66"/>
    <mergeCell ref="D50:K50"/>
    <mergeCell ref="N50:Q50"/>
    <mergeCell ref="B59:B66"/>
    <mergeCell ref="G68:P68"/>
    <mergeCell ref="H2:N2"/>
    <mergeCell ref="H4:O4"/>
    <mergeCell ref="N36:R36"/>
    <mergeCell ref="D10:L10"/>
    <mergeCell ref="N10:Q10"/>
    <mergeCell ref="D13:L13"/>
    <mergeCell ref="P13:Q13"/>
    <mergeCell ref="D16:G16"/>
    <mergeCell ref="N16:Q16"/>
    <mergeCell ref="D35:K35"/>
    <mergeCell ref="N35:Q35"/>
    <mergeCell ref="I16:L16"/>
  </mergeCells>
  <pageMargins left="0.23622047244094488" right="0.23622047244094488" top="0.3543307086614173" bottom="0.74803149606299213" header="0.31496062992125984" footer="0.31496062992125984"/>
  <pageSetup paperSize="9" scale="80" orientation="portrait" r:id="rId1"/>
  <headerFooter alignWithMargins="0">
    <oddFooter xml:space="preserve">&amp;C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8369" r:id="rId4" name="Label 1">
              <controlPr defaultSize="0" autoFill="0" autoLine="0" autoPict="0">
                <anchor moveWithCells="1" sizeWithCells="1">
                  <from>
                    <xdr:col>5</xdr:col>
                    <xdr:colOff>476250</xdr:colOff>
                    <xdr:row>0</xdr:row>
                    <xdr:rowOff>0</xdr:rowOff>
                  </from>
                  <to>
                    <xdr:col>10</xdr:col>
                    <xdr:colOff>12700</xdr:colOff>
                    <xdr:row>0</xdr:row>
                    <xdr:rowOff>0</xdr:rowOff>
                  </to>
                </anchor>
              </controlPr>
            </control>
          </mc:Choice>
        </mc:AlternateContent>
        <mc:AlternateContent xmlns:mc="http://schemas.openxmlformats.org/markup-compatibility/2006">
          <mc:Choice Requires="x14">
            <control shapeId="58370" r:id="rId5" name="Label 2">
              <controlPr defaultSize="0" autoFill="0" autoLine="0" autoPict="0">
                <anchor moveWithCells="1" sizeWithCells="1">
                  <from>
                    <xdr:col>10</xdr:col>
                    <xdr:colOff>12700</xdr:colOff>
                    <xdr:row>0</xdr:row>
                    <xdr:rowOff>0</xdr:rowOff>
                  </from>
                  <to>
                    <xdr:col>10</xdr:col>
                    <xdr:colOff>12700</xdr:colOff>
                    <xdr:row>0</xdr:row>
                    <xdr:rowOff>0</xdr:rowOff>
                  </to>
                </anchor>
              </controlPr>
            </control>
          </mc:Choice>
        </mc:AlternateContent>
        <mc:AlternateContent xmlns:mc="http://schemas.openxmlformats.org/markup-compatibility/2006">
          <mc:Choice Requires="x14">
            <control shapeId="58371" r:id="rId6" name="Label 3">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2" r:id="rId7" name="Label 4">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3" r:id="rId8" name="Label 5">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4" r:id="rId9" name="Label 6">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5" r:id="rId10" name="Label 7">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6" r:id="rId11" name="Label 8">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7" r:id="rId12" name="Label 9">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8" r:id="rId13" name="Label 10">
              <controlPr defaultSize="0" autoFill="0" autoLine="0" autoPict="0">
                <anchor moveWithCells="1" sizeWithCells="1">
                  <from>
                    <xdr:col>2</xdr:col>
                    <xdr:colOff>114300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79" r:id="rId14" name="Label 11">
              <controlPr defaultSize="0" autoFill="0" autoLine="0" autoPict="0">
                <anchor moveWithCells="1" sizeWithCells="1">
                  <from>
                    <xdr:col>2</xdr:col>
                    <xdr:colOff>114300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80" r:id="rId15" name="Label 12">
              <controlPr defaultSize="0" autoFill="0" autoLine="0" autoPict="0">
                <anchor moveWithCells="1" sizeWithCells="1">
                  <from>
                    <xdr:col>2</xdr:col>
                    <xdr:colOff>76200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81" r:id="rId16" name="Label 13">
              <controlPr defaultSize="0" autoFill="0" autoLine="0" autoPict="0">
                <anchor moveWithCells="1" sizeWithCells="1">
                  <from>
                    <xdr:col>2</xdr:col>
                    <xdr:colOff>69850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82" r:id="rId17" name="Label 14">
              <controlPr defaultSize="0" autoFill="0" autoLine="0" autoPict="0">
                <anchor moveWithCells="1" sizeWithCells="1">
                  <from>
                    <xdr:col>2</xdr:col>
                    <xdr:colOff>69850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83" r:id="rId18" name="Label 15">
              <controlPr defaultSize="0" autoFill="0" autoLine="0" autoPict="0">
                <anchor moveWithCells="1" sizeWithCells="1">
                  <from>
                    <xdr:col>2</xdr:col>
                    <xdr:colOff>88900</xdr:colOff>
                    <xdr:row>0</xdr:row>
                    <xdr:rowOff>0</xdr:rowOff>
                  </from>
                  <to>
                    <xdr:col>3</xdr:col>
                    <xdr:colOff>0</xdr:colOff>
                    <xdr:row>0</xdr:row>
                    <xdr:rowOff>0</xdr:rowOff>
                  </to>
                </anchor>
              </controlPr>
            </control>
          </mc:Choice>
        </mc:AlternateContent>
        <mc:AlternateContent xmlns:mc="http://schemas.openxmlformats.org/markup-compatibility/2006">
          <mc:Choice Requires="x14">
            <control shapeId="58384" r:id="rId19" name="Check Box 16">
              <controlPr locked="0" defaultSize="0" autoFill="0" autoLine="0" autoPict="0">
                <anchor moveWithCells="1">
                  <from>
                    <xdr:col>2</xdr:col>
                    <xdr:colOff>95250</xdr:colOff>
                    <xdr:row>20</xdr:row>
                    <xdr:rowOff>38100</xdr:rowOff>
                  </from>
                  <to>
                    <xdr:col>7</xdr:col>
                    <xdr:colOff>419100</xdr:colOff>
                    <xdr:row>21</xdr:row>
                    <xdr:rowOff>57150</xdr:rowOff>
                  </to>
                </anchor>
              </controlPr>
            </control>
          </mc:Choice>
        </mc:AlternateContent>
        <mc:AlternateContent xmlns:mc="http://schemas.openxmlformats.org/markup-compatibility/2006">
          <mc:Choice Requires="x14">
            <control shapeId="58385" r:id="rId20" name="Check Box 17">
              <controlPr locked="0" defaultSize="0" autoFill="0" autoLine="0" autoPict="0">
                <anchor moveWithCells="1">
                  <from>
                    <xdr:col>2</xdr:col>
                    <xdr:colOff>95250</xdr:colOff>
                    <xdr:row>21</xdr:row>
                    <xdr:rowOff>76200</xdr:rowOff>
                  </from>
                  <to>
                    <xdr:col>9</xdr:col>
                    <xdr:colOff>495300</xdr:colOff>
                    <xdr:row>22</xdr:row>
                    <xdr:rowOff>107950</xdr:rowOff>
                  </to>
                </anchor>
              </controlPr>
            </control>
          </mc:Choice>
        </mc:AlternateContent>
        <mc:AlternateContent xmlns:mc="http://schemas.openxmlformats.org/markup-compatibility/2006">
          <mc:Choice Requires="x14">
            <control shapeId="58386" r:id="rId21" name="Check Box 18">
              <controlPr locked="0" defaultSize="0" autoFill="0" autoLine="0" autoPict="0">
                <anchor moveWithCells="1">
                  <from>
                    <xdr:col>2</xdr:col>
                    <xdr:colOff>95250</xdr:colOff>
                    <xdr:row>22</xdr:row>
                    <xdr:rowOff>133350</xdr:rowOff>
                  </from>
                  <to>
                    <xdr:col>8</xdr:col>
                    <xdr:colOff>107950</xdr:colOff>
                    <xdr:row>24</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AL39"/>
  <sheetViews>
    <sheetView showGridLines="0" workbookViewId="0"/>
  </sheetViews>
  <sheetFormatPr baseColWidth="10" defaultColWidth="10.81640625" defaultRowHeight="12.5"/>
  <cols>
    <col min="1" max="1" width="1.81640625" style="322" customWidth="1"/>
    <col min="2" max="2" width="11.453125" style="322" customWidth="1"/>
    <col min="3" max="3" width="9.1796875" style="322" customWidth="1"/>
    <col min="4" max="4" width="4.54296875" style="322" customWidth="1"/>
    <col min="5" max="5" width="8.7265625" style="322" customWidth="1"/>
    <col min="6" max="6" width="15.453125" style="322" customWidth="1"/>
    <col min="7" max="7" width="11.81640625" style="322" customWidth="1"/>
    <col min="8" max="8" width="0.81640625" style="322" customWidth="1"/>
    <col min="9" max="9" width="8.81640625" style="322" customWidth="1"/>
    <col min="10" max="10" width="12.81640625" style="322" customWidth="1"/>
    <col min="11" max="11" width="9.81640625" style="322" customWidth="1"/>
    <col min="12" max="12" width="11.453125" style="322" hidden="1" customWidth="1"/>
    <col min="13" max="13" width="17" style="322" hidden="1" customWidth="1"/>
    <col min="14" max="15" width="11.453125" style="322" hidden="1" customWidth="1"/>
    <col min="16" max="26" width="11.453125" style="321" customWidth="1"/>
    <col min="27" max="27" width="10.81640625" style="321" customWidth="1"/>
    <col min="28" max="36" width="10.81640625" style="321"/>
    <col min="37" max="16384" width="10.81640625" style="322"/>
  </cols>
  <sheetData>
    <row r="1" spans="1:36" ht="12.75" customHeight="1">
      <c r="A1" s="321"/>
      <c r="B1" s="321"/>
      <c r="C1" s="321"/>
      <c r="D1" s="321"/>
      <c r="E1" s="321"/>
      <c r="F1" s="321"/>
      <c r="G1" s="321"/>
      <c r="H1" s="321"/>
      <c r="I1" s="321"/>
      <c r="J1" s="321"/>
      <c r="K1" s="321"/>
    </row>
    <row r="2" spans="1:36" s="11" customFormat="1" ht="15" customHeight="1">
      <c r="A2" s="115"/>
      <c r="B2" s="281" t="s">
        <v>450</v>
      </c>
      <c r="C2" s="255"/>
      <c r="D2" s="1199" t="str">
        <f>IF(Antrag!D12="","",Antrag!D12)</f>
        <v/>
      </c>
      <c r="E2" s="1199"/>
      <c r="F2" s="1199"/>
      <c r="G2" s="1199"/>
      <c r="H2" s="321"/>
      <c r="I2" s="321"/>
      <c r="J2" s="321"/>
      <c r="K2" s="321"/>
      <c r="L2" s="322"/>
      <c r="M2" s="322"/>
      <c r="N2" s="322"/>
      <c r="O2" s="322"/>
      <c r="P2" s="321"/>
      <c r="Q2" s="321"/>
      <c r="R2" s="321"/>
      <c r="S2" s="321"/>
      <c r="T2" s="321"/>
      <c r="U2" s="321"/>
      <c r="V2" s="321"/>
      <c r="W2" s="321"/>
      <c r="X2" s="321"/>
      <c r="Y2" s="321"/>
      <c r="Z2" s="321"/>
      <c r="AA2" s="321"/>
      <c r="AB2" s="321"/>
      <c r="AC2" s="321"/>
      <c r="AD2" s="321"/>
      <c r="AE2" s="321"/>
      <c r="AF2" s="321"/>
      <c r="AG2" s="321"/>
      <c r="AH2" s="321"/>
      <c r="AI2" s="321"/>
      <c r="AJ2" s="114"/>
    </row>
    <row r="3" spans="1:36" s="11" customFormat="1" ht="4" customHeight="1">
      <c r="A3" s="115"/>
      <c r="B3" s="255"/>
      <c r="C3" s="255"/>
      <c r="D3" s="321"/>
      <c r="E3" s="321"/>
      <c r="F3" s="321"/>
      <c r="G3" s="321"/>
      <c r="H3" s="321"/>
      <c r="I3" s="321"/>
      <c r="J3" s="321"/>
      <c r="K3" s="321"/>
      <c r="L3" s="322"/>
      <c r="M3" s="322"/>
      <c r="N3" s="322"/>
      <c r="O3" s="322"/>
      <c r="P3" s="321"/>
      <c r="Q3" s="321"/>
      <c r="R3" s="321"/>
      <c r="S3" s="321"/>
      <c r="T3" s="321"/>
      <c r="U3" s="321"/>
      <c r="V3" s="321"/>
      <c r="W3" s="321"/>
      <c r="X3" s="321"/>
      <c r="Y3" s="321"/>
      <c r="Z3" s="321"/>
      <c r="AA3" s="321"/>
      <c r="AB3" s="321"/>
      <c r="AC3" s="321"/>
      <c r="AD3" s="321"/>
      <c r="AE3" s="321"/>
      <c r="AF3" s="321"/>
      <c r="AG3" s="321"/>
      <c r="AH3" s="321"/>
      <c r="AI3" s="321"/>
      <c r="AJ3" s="114"/>
    </row>
    <row r="4" spans="1:36" s="11" customFormat="1" ht="15" customHeight="1">
      <c r="A4" s="115"/>
      <c r="B4" s="281" t="s">
        <v>419</v>
      </c>
      <c r="C4" s="255"/>
      <c r="D4" s="1199" t="str">
        <f>IF(Antrag!D23="","",CONCATENATE(Antrag!D23,", ",Antrag!D25," "))</f>
        <v/>
      </c>
      <c r="E4" s="1199"/>
      <c r="F4" s="1199"/>
      <c r="G4" s="1199"/>
      <c r="H4" s="321"/>
      <c r="I4" s="321"/>
      <c r="J4" s="321"/>
      <c r="K4" s="321"/>
      <c r="L4" s="322"/>
      <c r="M4" s="322"/>
      <c r="N4" s="322"/>
      <c r="O4" s="322"/>
      <c r="P4" s="321"/>
      <c r="Q4" s="321"/>
      <c r="R4" s="321"/>
      <c r="S4" s="321"/>
      <c r="T4" s="321"/>
      <c r="U4" s="321"/>
      <c r="V4" s="321"/>
      <c r="W4" s="321"/>
      <c r="X4" s="321"/>
      <c r="Y4" s="321"/>
      <c r="Z4" s="321"/>
      <c r="AA4" s="321"/>
      <c r="AB4" s="321"/>
      <c r="AC4" s="321"/>
      <c r="AD4" s="321"/>
      <c r="AE4" s="321"/>
      <c r="AF4" s="321"/>
      <c r="AG4" s="321"/>
      <c r="AH4" s="321"/>
      <c r="AI4" s="321"/>
      <c r="AJ4" s="114"/>
    </row>
    <row r="5" spans="1:36" ht="15" customHeight="1">
      <c r="A5" s="321"/>
      <c r="B5" s="321"/>
      <c r="C5" s="321"/>
      <c r="D5" s="321"/>
      <c r="E5" s="321"/>
      <c r="F5" s="321"/>
      <c r="G5" s="321"/>
      <c r="H5" s="321"/>
      <c r="I5" s="321"/>
      <c r="J5" s="321"/>
      <c r="K5" s="321"/>
    </row>
    <row r="6" spans="1:36" ht="15" customHeight="1">
      <c r="A6" s="321"/>
      <c r="B6" s="321"/>
      <c r="C6" s="321"/>
      <c r="D6" s="321"/>
      <c r="E6" s="321"/>
      <c r="F6" s="321"/>
      <c r="G6" s="321"/>
      <c r="H6" s="321"/>
      <c r="I6" s="321"/>
      <c r="J6" s="321"/>
      <c r="K6" s="321"/>
    </row>
    <row r="7" spans="1:36" ht="15" customHeight="1">
      <c r="A7" s="321"/>
      <c r="B7" s="323"/>
      <c r="C7" s="321"/>
      <c r="D7" s="321"/>
      <c r="E7" s="321"/>
      <c r="F7" s="321"/>
      <c r="G7" s="321"/>
      <c r="H7" s="321"/>
      <c r="I7" s="321"/>
      <c r="J7" s="321"/>
      <c r="K7" s="321"/>
    </row>
    <row r="8" spans="1:36" ht="21.75" customHeight="1">
      <c r="A8" s="321"/>
      <c r="B8" s="324" t="s">
        <v>482</v>
      </c>
      <c r="C8" s="321"/>
      <c r="D8" s="321"/>
      <c r="E8" s="321"/>
      <c r="F8" s="321"/>
      <c r="G8" s="321"/>
      <c r="H8" s="321"/>
      <c r="I8" s="321"/>
      <c r="J8" s="321"/>
      <c r="K8" s="321"/>
      <c r="M8" s="332"/>
      <c r="N8" s="332"/>
    </row>
    <row r="9" spans="1:36" ht="13">
      <c r="A9" s="321"/>
      <c r="B9" s="325" t="s">
        <v>483</v>
      </c>
      <c r="C9" s="321"/>
      <c r="D9" s="321"/>
      <c r="E9" s="321"/>
      <c r="F9" s="321"/>
      <c r="G9" s="321"/>
      <c r="H9" s="321"/>
      <c r="I9" s="321"/>
      <c r="J9" s="321"/>
      <c r="K9" s="321"/>
      <c r="N9" s="332"/>
    </row>
    <row r="10" spans="1:36" ht="13">
      <c r="A10" s="321"/>
      <c r="B10" s="325"/>
      <c r="C10" s="321"/>
      <c r="D10" s="321"/>
      <c r="E10" s="321"/>
      <c r="F10" s="321"/>
      <c r="G10" s="321"/>
      <c r="H10" s="321"/>
      <c r="I10" s="321"/>
      <c r="J10" s="321"/>
      <c r="K10" s="321"/>
      <c r="N10" s="332"/>
    </row>
    <row r="11" spans="1:36" ht="13">
      <c r="A11" s="321"/>
      <c r="B11" s="325"/>
      <c r="C11" s="321"/>
      <c r="D11" s="321"/>
      <c r="E11" s="321"/>
      <c r="F11" s="321"/>
      <c r="G11" s="321"/>
      <c r="H11" s="321"/>
      <c r="I11" s="321"/>
      <c r="J11" s="321"/>
      <c r="K11" s="321"/>
      <c r="M11" s="332"/>
      <c r="N11" s="332"/>
    </row>
    <row r="12" spans="1:36" ht="13">
      <c r="A12" s="321"/>
      <c r="B12" s="325" t="s">
        <v>488</v>
      </c>
      <c r="C12" s="321"/>
      <c r="D12" s="321"/>
      <c r="E12" s="1205" t="str">
        <f>IF(N12=2,M13,IF(N12=3,M14,IF(N12=4,M15,IF(N12=5,M16,IF(N12=6,M17,IF(N12=7,M18,IF(N12=8,M19,"wählen →")))))))</f>
        <v>wählen →</v>
      </c>
      <c r="F12" s="1205"/>
      <c r="G12" s="321"/>
      <c r="H12" s="321"/>
      <c r="I12" s="321"/>
      <c r="J12" s="321"/>
      <c r="K12" s="321"/>
      <c r="M12" s="332"/>
      <c r="N12" s="332">
        <v>9</v>
      </c>
    </row>
    <row r="13" spans="1:36">
      <c r="A13" s="321"/>
      <c r="B13" s="321"/>
      <c r="C13" s="321"/>
      <c r="D13" s="321"/>
      <c r="E13" s="321"/>
      <c r="F13" s="321"/>
      <c r="G13" s="321"/>
      <c r="H13" s="321"/>
      <c r="I13" s="321"/>
      <c r="J13" s="321"/>
      <c r="K13" s="321"/>
      <c r="M13" s="332" t="s">
        <v>489</v>
      </c>
      <c r="N13" s="334" t="s">
        <v>492</v>
      </c>
    </row>
    <row r="14" spans="1:36">
      <c r="A14" s="321"/>
      <c r="B14" s="321"/>
      <c r="C14" s="321"/>
      <c r="D14" s="321"/>
      <c r="E14" s="321"/>
      <c r="F14" s="321"/>
      <c r="G14" s="321"/>
      <c r="H14" s="321"/>
      <c r="I14" s="321"/>
      <c r="J14" s="321"/>
      <c r="K14" s="321"/>
      <c r="M14" s="333">
        <v>2023</v>
      </c>
      <c r="N14" s="332"/>
    </row>
    <row r="15" spans="1:36" ht="13">
      <c r="A15" s="321"/>
      <c r="B15" s="326" t="s">
        <v>490</v>
      </c>
      <c r="C15" s="325"/>
      <c r="D15" s="325"/>
      <c r="E15" s="325"/>
      <c r="F15" s="325"/>
      <c r="G15" s="325"/>
      <c r="H15" s="321"/>
      <c r="I15" s="321"/>
      <c r="J15" s="321"/>
      <c r="K15" s="321"/>
      <c r="M15" s="333">
        <v>2024</v>
      </c>
      <c r="N15" s="332"/>
    </row>
    <row r="16" spans="1:36" ht="13">
      <c r="A16" s="321"/>
      <c r="B16" s="325"/>
      <c r="C16" s="325"/>
      <c r="D16" s="325"/>
      <c r="E16" s="325"/>
      <c r="F16" s="325"/>
      <c r="G16" s="325"/>
      <c r="H16" s="321"/>
      <c r="I16" s="321"/>
      <c r="J16" s="321"/>
      <c r="K16" s="321"/>
      <c r="M16" s="333">
        <v>2025</v>
      </c>
      <c r="N16" s="332"/>
    </row>
    <row r="17" spans="1:38" ht="13">
      <c r="A17" s="321"/>
      <c r="B17" s="325" t="s">
        <v>494</v>
      </c>
      <c r="C17" s="325"/>
      <c r="D17" s="325"/>
      <c r="E17" s="325"/>
      <c r="F17" s="325"/>
      <c r="G17" s="325"/>
      <c r="H17" s="321"/>
      <c r="I17" s="321"/>
      <c r="J17" s="321"/>
      <c r="K17" s="321"/>
      <c r="M17" s="333">
        <v>2026</v>
      </c>
      <c r="N17" s="332"/>
    </row>
    <row r="18" spans="1:38" ht="13">
      <c r="A18" s="321"/>
      <c r="B18" s="325" t="s">
        <v>491</v>
      </c>
      <c r="C18" s="325"/>
      <c r="D18" s="325"/>
      <c r="E18" s="325"/>
      <c r="F18" s="325"/>
      <c r="G18" s="335" t="str">
        <f>IF(N12=2,N13,IF(N12=3,M14,IF(N12=4,M15,IF(N12=5,M16,IF(N12=6,M17,IF(N12=7,M18,IF(N12=8,M19,"wählen ↑")))))))</f>
        <v>wählen ↑</v>
      </c>
      <c r="H18" s="1206" t="s">
        <v>493</v>
      </c>
      <c r="I18" s="1206"/>
      <c r="J18" s="321"/>
      <c r="K18" s="321"/>
      <c r="M18" s="333">
        <v>2027</v>
      </c>
      <c r="N18" s="332"/>
    </row>
    <row r="19" spans="1:38">
      <c r="A19" s="321"/>
      <c r="B19" s="321"/>
      <c r="C19" s="321"/>
      <c r="D19" s="321"/>
      <c r="E19" s="321"/>
      <c r="F19" s="321"/>
      <c r="G19" s="321"/>
      <c r="H19" s="321"/>
      <c r="I19" s="321"/>
      <c r="J19" s="321"/>
      <c r="K19" s="321"/>
      <c r="M19" s="333">
        <v>2028</v>
      </c>
    </row>
    <row r="20" spans="1:38">
      <c r="A20" s="321"/>
      <c r="B20" s="321"/>
      <c r="C20" s="321"/>
      <c r="D20" s="321"/>
      <c r="E20" s="321"/>
      <c r="F20" s="321"/>
      <c r="G20" s="321"/>
      <c r="H20" s="321"/>
      <c r="I20" s="321"/>
      <c r="J20" s="321"/>
      <c r="K20" s="321"/>
    </row>
    <row r="21" spans="1:38" ht="24" customHeight="1">
      <c r="A21" s="321"/>
      <c r="B21" s="1200"/>
      <c r="C21" s="1200"/>
      <c r="D21" s="1200"/>
      <c r="E21" s="329"/>
      <c r="F21" s="1204"/>
      <c r="G21" s="1204"/>
      <c r="H21" s="1204"/>
      <c r="I21" s="1097"/>
      <c r="J21" s="1097"/>
      <c r="K21" s="328"/>
      <c r="L21" s="327"/>
      <c r="M21" s="327"/>
      <c r="N21" s="328"/>
      <c r="O21" s="328"/>
      <c r="U21" s="660"/>
      <c r="V21" s="660"/>
      <c r="W21" s="660"/>
      <c r="X21" s="660"/>
      <c r="Y21" s="661"/>
      <c r="Z21" s="660"/>
      <c r="AA21" s="660"/>
      <c r="AB21" s="660"/>
      <c r="AC21" s="660"/>
      <c r="AD21" s="660"/>
      <c r="AE21" s="660"/>
      <c r="AF21" s="660"/>
      <c r="AG21" s="660"/>
      <c r="AH21" s="660"/>
      <c r="AI21" s="660"/>
      <c r="AJ21" s="660"/>
      <c r="AK21" s="329"/>
      <c r="AL21" s="329"/>
    </row>
    <row r="22" spans="1:38" ht="14">
      <c r="A22" s="321"/>
      <c r="B22" s="322" t="s">
        <v>484</v>
      </c>
      <c r="C22" s="329"/>
      <c r="D22" s="329"/>
      <c r="E22" s="329"/>
      <c r="F22" s="322" t="s">
        <v>485</v>
      </c>
      <c r="G22" s="329"/>
      <c r="H22" s="1202"/>
      <c r="I22" s="1203"/>
      <c r="J22" s="1203"/>
      <c r="K22" s="330"/>
      <c r="L22" s="328"/>
      <c r="M22" s="328"/>
      <c r="N22" s="328"/>
      <c r="O22" s="328"/>
      <c r="U22" s="660"/>
      <c r="V22" s="660"/>
      <c r="W22" s="660"/>
      <c r="X22" s="660"/>
      <c r="Y22" s="661"/>
      <c r="Z22" s="660"/>
      <c r="AA22" s="660"/>
      <c r="AB22" s="660"/>
      <c r="AC22" s="660"/>
      <c r="AD22" s="660"/>
      <c r="AE22" s="660"/>
      <c r="AF22" s="660"/>
      <c r="AG22" s="660"/>
      <c r="AH22" s="660"/>
      <c r="AI22" s="660"/>
      <c r="AJ22" s="662"/>
      <c r="AK22" s="329"/>
      <c r="AL22" s="329"/>
    </row>
    <row r="23" spans="1:38" ht="14">
      <c r="A23" s="321"/>
      <c r="B23" s="321"/>
      <c r="C23" s="329"/>
      <c r="D23" s="329"/>
      <c r="E23" s="329"/>
      <c r="F23" s="329"/>
      <c r="G23" s="329"/>
      <c r="H23" s="329"/>
      <c r="I23" s="329"/>
      <c r="J23" s="329"/>
      <c r="K23" s="328"/>
      <c r="L23" s="328"/>
      <c r="M23" s="328"/>
      <c r="N23" s="328"/>
      <c r="O23" s="328"/>
      <c r="P23" s="660"/>
      <c r="Q23" s="660"/>
      <c r="R23" s="660"/>
      <c r="S23" s="660"/>
      <c r="T23" s="660"/>
      <c r="U23" s="660"/>
      <c r="V23" s="660"/>
      <c r="W23" s="660"/>
      <c r="X23" s="660"/>
      <c r="Y23" s="661"/>
      <c r="Z23" s="660"/>
      <c r="AA23" s="660"/>
      <c r="AB23" s="660"/>
      <c r="AC23" s="660"/>
      <c r="AD23" s="660"/>
      <c r="AE23" s="660"/>
      <c r="AF23" s="660"/>
      <c r="AG23" s="660"/>
      <c r="AH23" s="660"/>
      <c r="AI23" s="660"/>
      <c r="AJ23" s="662"/>
      <c r="AK23" s="329"/>
      <c r="AL23" s="329"/>
    </row>
    <row r="24" spans="1:38" ht="14">
      <c r="A24" s="321"/>
      <c r="B24" s="321"/>
      <c r="C24" s="329"/>
      <c r="D24" s="329"/>
      <c r="E24" s="329"/>
      <c r="F24" s="329"/>
      <c r="G24" s="329"/>
      <c r="H24" s="329"/>
      <c r="I24" s="329"/>
      <c r="J24" s="329"/>
      <c r="K24" s="328"/>
      <c r="L24" s="328"/>
      <c r="M24" s="328"/>
      <c r="N24" s="328"/>
      <c r="O24" s="328"/>
      <c r="P24" s="660"/>
      <c r="Q24" s="660"/>
      <c r="R24" s="660"/>
      <c r="S24" s="660"/>
      <c r="T24" s="660"/>
      <c r="U24" s="660"/>
      <c r="V24" s="660"/>
      <c r="W24" s="660"/>
      <c r="X24" s="660"/>
      <c r="Y24" s="661"/>
      <c r="Z24" s="660"/>
      <c r="AA24" s="660"/>
      <c r="AB24" s="660"/>
      <c r="AC24" s="660"/>
      <c r="AD24" s="660"/>
      <c r="AE24" s="660"/>
      <c r="AF24" s="660"/>
      <c r="AG24" s="660"/>
      <c r="AH24" s="660"/>
      <c r="AI24" s="660"/>
      <c r="AJ24" s="662"/>
      <c r="AK24" s="329"/>
      <c r="AL24" s="329"/>
    </row>
    <row r="25" spans="1:38" ht="14">
      <c r="A25" s="321"/>
      <c r="B25" s="321"/>
      <c r="C25" s="329"/>
      <c r="D25" s="329"/>
      <c r="E25" s="329"/>
      <c r="F25" s="329"/>
      <c r="G25" s="329"/>
      <c r="H25" s="329"/>
      <c r="I25" s="329"/>
      <c r="J25" s="329"/>
      <c r="K25" s="328"/>
      <c r="L25" s="328"/>
      <c r="M25" s="328"/>
      <c r="N25" s="328"/>
      <c r="O25" s="328"/>
      <c r="P25" s="660"/>
      <c r="Q25" s="660"/>
      <c r="R25" s="660"/>
      <c r="S25" s="660"/>
      <c r="T25" s="660"/>
      <c r="U25" s="660"/>
      <c r="V25" s="660"/>
      <c r="W25" s="660"/>
      <c r="X25" s="660"/>
      <c r="Y25" s="661"/>
      <c r="Z25" s="660"/>
      <c r="AA25" s="660"/>
      <c r="AB25" s="660"/>
      <c r="AC25" s="660"/>
      <c r="AD25" s="660"/>
      <c r="AE25" s="660"/>
      <c r="AF25" s="660"/>
      <c r="AG25" s="660"/>
      <c r="AH25" s="660"/>
      <c r="AI25" s="660"/>
      <c r="AJ25" s="662"/>
      <c r="AK25" s="329"/>
      <c r="AL25" s="329"/>
    </row>
    <row r="26" spans="1:38" ht="25" customHeight="1">
      <c r="A26" s="321"/>
      <c r="B26" s="1200"/>
      <c r="C26" s="1200"/>
      <c r="D26" s="1200"/>
      <c r="E26" s="329"/>
      <c r="F26" s="1204"/>
      <c r="G26" s="1204"/>
      <c r="H26" s="1204"/>
      <c r="I26" s="1097"/>
      <c r="J26" s="1097"/>
      <c r="K26" s="328"/>
      <c r="L26" s="327"/>
      <c r="M26" s="327"/>
      <c r="N26" s="328"/>
      <c r="O26" s="328"/>
      <c r="P26" s="1197" t="s">
        <v>676</v>
      </c>
      <c r="Q26" s="1197"/>
      <c r="R26" s="1197"/>
      <c r="S26" s="1197"/>
      <c r="T26" s="1197"/>
      <c r="U26" s="660"/>
      <c r="V26" s="660"/>
      <c r="W26" s="660"/>
      <c r="X26" s="660"/>
      <c r="Y26" s="661"/>
      <c r="Z26" s="660"/>
      <c r="AA26" s="660"/>
      <c r="AB26" s="660"/>
      <c r="AC26" s="660"/>
      <c r="AD26" s="660"/>
      <c r="AE26" s="660"/>
      <c r="AF26" s="660"/>
      <c r="AG26" s="660"/>
      <c r="AH26" s="660"/>
      <c r="AI26" s="660"/>
      <c r="AJ26" s="660"/>
      <c r="AK26" s="329"/>
      <c r="AL26" s="329"/>
    </row>
    <row r="27" spans="1:38" ht="14">
      <c r="A27" s="321"/>
      <c r="B27" s="321" t="s">
        <v>484</v>
      </c>
      <c r="C27" s="329"/>
      <c r="D27" s="329"/>
      <c r="E27" s="329"/>
      <c r="F27" s="322" t="s">
        <v>486</v>
      </c>
      <c r="G27" s="329"/>
      <c r="H27" s="329" t="s">
        <v>487</v>
      </c>
      <c r="J27" s="329"/>
      <c r="K27" s="330"/>
      <c r="L27" s="328"/>
      <c r="M27" s="328"/>
      <c r="N27" s="328"/>
      <c r="O27" s="328"/>
      <c r="P27" s="1197"/>
      <c r="Q27" s="1197"/>
      <c r="R27" s="1197"/>
      <c r="S27" s="1197"/>
      <c r="T27" s="1197"/>
      <c r="U27" s="660"/>
      <c r="V27" s="660"/>
      <c r="W27" s="660"/>
      <c r="X27" s="660"/>
      <c r="Y27" s="661"/>
      <c r="Z27" s="660"/>
      <c r="AA27" s="660"/>
      <c r="AB27" s="660"/>
      <c r="AC27" s="660"/>
      <c r="AD27" s="660"/>
      <c r="AE27" s="660"/>
      <c r="AF27" s="660"/>
      <c r="AG27" s="660"/>
      <c r="AH27" s="660"/>
      <c r="AI27" s="660"/>
      <c r="AJ27" s="662"/>
      <c r="AK27" s="329"/>
      <c r="AL27" s="329"/>
    </row>
    <row r="28" spans="1:38" ht="29.15" customHeight="1">
      <c r="A28" s="321"/>
      <c r="B28" s="558"/>
      <c r="C28" s="329"/>
      <c r="D28" s="329"/>
      <c r="E28" s="329"/>
      <c r="F28" s="1201" t="s">
        <v>651</v>
      </c>
      <c r="G28" s="1201"/>
      <c r="H28" s="1201"/>
      <c r="I28" s="1201"/>
      <c r="J28" s="1201"/>
      <c r="K28" s="329"/>
      <c r="L28" s="329"/>
      <c r="M28" s="329"/>
      <c r="N28" s="329"/>
      <c r="O28" s="329"/>
      <c r="U28" s="555"/>
      <c r="V28" s="555"/>
      <c r="W28" s="555"/>
      <c r="X28" s="555"/>
      <c r="Y28" s="558"/>
      <c r="Z28" s="555"/>
      <c r="AA28" s="555"/>
      <c r="AB28" s="555"/>
      <c r="AC28" s="555"/>
      <c r="AD28" s="555"/>
      <c r="AE28" s="555"/>
      <c r="AF28" s="555"/>
      <c r="AG28" s="555"/>
      <c r="AH28" s="555"/>
      <c r="AI28" s="555"/>
      <c r="AJ28" s="663"/>
      <c r="AK28" s="329"/>
      <c r="AL28" s="329"/>
    </row>
    <row r="29" spans="1:38" ht="80.5" customHeight="1">
      <c r="A29" s="1046">
        <f ca="1">TODAY()</f>
        <v>46316</v>
      </c>
      <c r="B29" s="555"/>
      <c r="C29" s="555"/>
      <c r="D29" s="555"/>
      <c r="E29" s="555"/>
      <c r="F29" s="556"/>
      <c r="G29" s="555"/>
      <c r="H29" s="555"/>
      <c r="I29" s="555"/>
      <c r="J29" s="555"/>
      <c r="K29" s="331"/>
      <c r="L29" s="331"/>
      <c r="M29" s="331"/>
      <c r="N29" s="331"/>
      <c r="O29" s="331"/>
      <c r="U29" s="555"/>
      <c r="V29" s="555"/>
      <c r="W29" s="555"/>
      <c r="X29" s="555"/>
      <c r="Y29" s="558"/>
      <c r="Z29" s="555"/>
      <c r="AA29" s="555"/>
      <c r="AB29" s="555"/>
      <c r="AC29" s="555"/>
      <c r="AD29" s="555"/>
      <c r="AE29" s="555"/>
      <c r="AF29" s="555"/>
      <c r="AG29" s="555"/>
      <c r="AH29" s="555"/>
      <c r="AI29" s="555"/>
      <c r="AJ29" s="663"/>
      <c r="AK29" s="329"/>
      <c r="AL29" s="329"/>
    </row>
    <row r="30" spans="1:38">
      <c r="A30" s="1046"/>
      <c r="B30" s="321"/>
      <c r="C30" s="321"/>
      <c r="D30" s="321"/>
      <c r="E30" s="321"/>
      <c r="F30" s="321"/>
      <c r="G30" s="321"/>
      <c r="H30" s="321"/>
      <c r="I30" s="321"/>
      <c r="J30" s="321"/>
      <c r="K30" s="321"/>
    </row>
    <row r="31" spans="1:38">
      <c r="A31" s="1046"/>
      <c r="B31" s="321"/>
      <c r="C31" s="321"/>
      <c r="D31" s="321"/>
      <c r="E31" s="321"/>
      <c r="F31" s="321"/>
      <c r="G31" s="321"/>
      <c r="H31" s="321"/>
      <c r="I31" s="321"/>
      <c r="J31" s="321"/>
      <c r="K31" s="321"/>
    </row>
    <row r="32" spans="1:38">
      <c r="A32" s="1046"/>
      <c r="B32" s="321"/>
      <c r="C32" s="321"/>
      <c r="D32" s="321"/>
      <c r="E32" s="321"/>
      <c r="F32" s="321"/>
      <c r="G32" s="321"/>
      <c r="H32" s="321"/>
      <c r="I32" s="321"/>
      <c r="J32" s="321"/>
      <c r="K32" s="321"/>
    </row>
    <row r="33" spans="1:36">
      <c r="A33" s="1046"/>
      <c r="B33" s="321"/>
      <c r="C33" s="321"/>
      <c r="D33" s="321"/>
      <c r="E33" s="321"/>
      <c r="F33" s="321"/>
      <c r="G33" s="321"/>
      <c r="H33" s="321"/>
      <c r="I33" s="321"/>
      <c r="J33" s="321"/>
      <c r="K33" s="321"/>
    </row>
    <row r="34" spans="1:36">
      <c r="A34" s="1046"/>
      <c r="B34" s="321"/>
      <c r="C34" s="321"/>
      <c r="D34" s="321"/>
      <c r="E34" s="321"/>
      <c r="F34" s="321"/>
      <c r="G34" s="321"/>
      <c r="H34" s="321"/>
      <c r="I34" s="321"/>
      <c r="J34" s="321"/>
      <c r="K34" s="321"/>
    </row>
    <row r="35" spans="1:36" ht="12.65" customHeight="1">
      <c r="A35" s="1046"/>
      <c r="B35" s="321"/>
      <c r="C35" s="321"/>
      <c r="D35" s="321"/>
      <c r="E35" s="321"/>
      <c r="F35" s="321"/>
      <c r="G35" s="321"/>
      <c r="H35" s="321"/>
      <c r="I35" s="321"/>
      <c r="J35" s="321"/>
      <c r="K35" s="321"/>
    </row>
    <row r="36" spans="1:36">
      <c r="A36" s="1046"/>
      <c r="B36" s="321"/>
      <c r="C36" s="321"/>
      <c r="D36" s="321"/>
      <c r="E36" s="321"/>
      <c r="F36" s="321"/>
      <c r="G36" s="321"/>
      <c r="H36" s="321"/>
      <c r="I36" s="321"/>
      <c r="J36" s="321"/>
      <c r="K36" s="321"/>
    </row>
    <row r="37" spans="1:36" ht="13" thickBot="1">
      <c r="A37" s="1046"/>
      <c r="B37" s="557"/>
      <c r="C37" s="557"/>
      <c r="D37" s="557"/>
      <c r="E37" s="557"/>
      <c r="F37" s="557"/>
      <c r="G37" s="557"/>
      <c r="H37" s="557"/>
      <c r="I37" s="557"/>
      <c r="J37" s="557"/>
      <c r="K37" s="321"/>
    </row>
    <row r="38" spans="1:36" s="412" customFormat="1" ht="11.5">
      <c r="A38" s="411"/>
      <c r="B38" s="429" t="s">
        <v>122</v>
      </c>
      <c r="C38" s="342" t="str">
        <f>IF(Antrag!$D$12="","",Antrag!$D$12)</f>
        <v/>
      </c>
      <c r="D38" s="413"/>
      <c r="E38" s="411"/>
      <c r="F38" s="411"/>
      <c r="G38" s="411"/>
      <c r="H38" s="342"/>
      <c r="I38" s="342"/>
      <c r="J38" s="430" t="s">
        <v>670</v>
      </c>
      <c r="K38" s="116"/>
      <c r="L38" s="116"/>
      <c r="M38" s="116"/>
      <c r="N38" s="116"/>
      <c r="O38" s="116"/>
      <c r="P38" s="342"/>
      <c r="Q38" s="426"/>
      <c r="R38" s="426"/>
      <c r="S38" s="426"/>
      <c r="T38" s="426"/>
      <c r="U38" s="426"/>
      <c r="V38" s="426"/>
      <c r="W38" s="426"/>
      <c r="X38" s="411"/>
      <c r="Y38" s="411"/>
      <c r="Z38" s="430"/>
      <c r="AA38" s="430"/>
      <c r="AB38" s="430"/>
      <c r="AC38" s="430"/>
      <c r="AD38" s="411"/>
      <c r="AE38" s="411"/>
      <c r="AF38" s="411"/>
      <c r="AG38" s="411"/>
      <c r="AH38" s="411"/>
      <c r="AI38" s="411"/>
      <c r="AJ38" s="411"/>
    </row>
    <row r="39" spans="1:36">
      <c r="A39" s="321"/>
      <c r="B39" s="321"/>
      <c r="C39" s="321"/>
      <c r="D39" s="321"/>
      <c r="E39" s="321"/>
      <c r="F39" s="321"/>
      <c r="G39" s="321"/>
      <c r="H39" s="321"/>
      <c r="I39" s="321"/>
      <c r="J39" s="321"/>
      <c r="K39" s="321"/>
    </row>
  </sheetData>
  <sheetProtection algorithmName="SHA-512" hashValue="bavU8hJ1wuMrUu5WT7/EdLL9J45Qnj+3awy6iRn2QQcSKdKKVog1TisF7KnD7qp8hi3YXhPJD4uC/U9FpXM3pg==" saltValue="9nVF5DLi/ESkvL4y6fKwEA==" spinCount="100000" sheet="1" selectLockedCells="1"/>
  <mergeCells count="12">
    <mergeCell ref="P26:T27"/>
    <mergeCell ref="A29:A37"/>
    <mergeCell ref="D2:G2"/>
    <mergeCell ref="D4:G4"/>
    <mergeCell ref="B21:D21"/>
    <mergeCell ref="B26:D26"/>
    <mergeCell ref="F28:J28"/>
    <mergeCell ref="H22:J22"/>
    <mergeCell ref="F21:J21"/>
    <mergeCell ref="F26:J26"/>
    <mergeCell ref="E12:F12"/>
    <mergeCell ref="H18:I18"/>
  </mergeCells>
  <conditionalFormatting sqref="E12">
    <cfRule type="containsText" dxfId="1" priority="2" operator="containsText" text="wählen">
      <formula>NOT(ISERROR(SEARCH("wählen",E12)))</formula>
    </cfRule>
  </conditionalFormatting>
  <conditionalFormatting sqref="G18">
    <cfRule type="containsText" dxfId="0" priority="1" operator="containsText" text="wählen">
      <formula>NOT(ISERROR(SEARCH("wählen",G18)))</formula>
    </cfRule>
  </conditionalFormatting>
  <pageMargins left="0.39370078740157483" right="0.39370078740157483" top="0.39370078740157483"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4" r:id="rId4" name="Drop Down 4">
              <controlPr defaultSize="0" print="0" autoLine="0" autoPict="0">
                <anchor moveWithCells="1">
                  <from>
                    <xdr:col>6</xdr:col>
                    <xdr:colOff>241300</xdr:colOff>
                    <xdr:row>10</xdr:row>
                    <xdr:rowOff>165100</xdr:rowOff>
                  </from>
                  <to>
                    <xdr:col>8</xdr:col>
                    <xdr:colOff>419100</xdr:colOff>
                    <xdr:row>12</xdr:row>
                    <xdr:rowOff>12700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FA54-03C8-4D0D-A81A-1A69C22A09F4}">
  <sheetPr>
    <pageSetUpPr fitToPage="1"/>
  </sheetPr>
  <dimension ref="A1:AP85"/>
  <sheetViews>
    <sheetView showGridLines="0" workbookViewId="0">
      <selection activeCell="D31" sqref="D31"/>
    </sheetView>
  </sheetViews>
  <sheetFormatPr baseColWidth="10" defaultColWidth="10.81640625" defaultRowHeight="14.5"/>
  <cols>
    <col min="1" max="1" width="1" style="561" customWidth="1"/>
    <col min="2" max="2" width="1.81640625" style="561" customWidth="1"/>
    <col min="3" max="3" width="3.26953125" style="340" customWidth="1"/>
    <col min="4" max="4" width="63.453125" style="340" customWidth="1"/>
    <col min="5" max="7" width="9.81640625" style="340" customWidth="1"/>
    <col min="8" max="8" width="1.81640625" style="563" customWidth="1"/>
    <col min="9" max="42" width="10.81640625" style="563"/>
    <col min="43" max="16384" width="10.81640625" style="340"/>
  </cols>
  <sheetData>
    <row r="1" spans="1:13" ht="18" customHeight="1">
      <c r="A1" s="559"/>
      <c r="B1" s="559"/>
      <c r="C1" s="1242" t="s">
        <v>449</v>
      </c>
      <c r="D1" s="1242"/>
      <c r="E1" s="1242"/>
      <c r="F1" s="1242"/>
      <c r="G1" s="1242"/>
    </row>
    <row r="2" spans="1:13" ht="1.5" customHeight="1">
      <c r="A2" s="94"/>
      <c r="B2" s="341"/>
      <c r="C2" s="563"/>
      <c r="D2" s="564"/>
      <c r="E2" s="564"/>
      <c r="F2" s="564"/>
      <c r="G2" s="564"/>
    </row>
    <row r="3" spans="1:13" ht="10.5" hidden="1" customHeight="1">
      <c r="A3" s="94"/>
      <c r="B3" s="341"/>
      <c r="C3" s="563"/>
      <c r="D3" s="565"/>
      <c r="E3" s="565"/>
      <c r="F3" s="565"/>
      <c r="G3" s="565"/>
    </row>
    <row r="4" spans="1:13" ht="15" customHeight="1">
      <c r="A4" s="94"/>
      <c r="B4" s="341"/>
      <c r="C4" s="566" t="s">
        <v>469</v>
      </c>
      <c r="D4" s="563"/>
      <c r="E4" s="563"/>
      <c r="F4" s="563"/>
      <c r="G4" s="563"/>
    </row>
    <row r="5" spans="1:13" ht="10" customHeight="1">
      <c r="A5" s="94"/>
      <c r="B5" s="341"/>
      <c r="C5" s="567" t="s">
        <v>535</v>
      </c>
      <c r="D5" s="563"/>
      <c r="E5" s="563"/>
      <c r="F5" s="563"/>
      <c r="G5" s="563"/>
      <c r="I5" s="1197" t="s">
        <v>677</v>
      </c>
      <c r="J5" s="1197"/>
      <c r="K5" s="1197"/>
      <c r="L5" s="1197"/>
      <c r="M5" s="1197"/>
    </row>
    <row r="6" spans="1:13" ht="10" customHeight="1">
      <c r="A6" s="94"/>
      <c r="B6" s="341"/>
      <c r="C6" s="567" t="s">
        <v>470</v>
      </c>
      <c r="D6" s="563"/>
      <c r="E6" s="563"/>
      <c r="F6" s="563"/>
      <c r="G6" s="563"/>
      <c r="I6" s="1197"/>
      <c r="J6" s="1197"/>
      <c r="K6" s="1197"/>
      <c r="L6" s="1197"/>
      <c r="M6" s="1197"/>
    </row>
    <row r="7" spans="1:13" ht="3.75" customHeight="1">
      <c r="A7" s="94"/>
      <c r="B7" s="342"/>
      <c r="C7" s="568"/>
      <c r="D7" s="563"/>
      <c r="E7" s="563"/>
      <c r="F7" s="563"/>
      <c r="G7" s="563"/>
      <c r="I7" s="1197"/>
      <c r="J7" s="1197"/>
      <c r="K7" s="1197"/>
      <c r="L7" s="1197"/>
      <c r="M7" s="1197"/>
    </row>
    <row r="8" spans="1:13" ht="10" customHeight="1">
      <c r="A8" s="94"/>
      <c r="B8" s="160"/>
      <c r="C8" s="567" t="s">
        <v>472</v>
      </c>
      <c r="D8" s="563"/>
      <c r="E8" s="563"/>
      <c r="F8" s="563"/>
      <c r="G8" s="563"/>
      <c r="I8" s="1197"/>
      <c r="J8" s="1197"/>
      <c r="K8" s="1197"/>
      <c r="L8" s="1197"/>
      <c r="M8" s="1197"/>
    </row>
    <row r="9" spans="1:13" ht="10" customHeight="1">
      <c r="A9" s="94"/>
      <c r="B9" s="160"/>
      <c r="C9" s="567" t="s">
        <v>471</v>
      </c>
      <c r="D9" s="563"/>
      <c r="E9" s="563"/>
      <c r="F9" s="563"/>
      <c r="G9" s="563"/>
      <c r="I9" s="1197"/>
      <c r="J9" s="1197"/>
      <c r="K9" s="1197"/>
      <c r="L9" s="1197"/>
      <c r="M9" s="1197"/>
    </row>
    <row r="10" spans="1:13" ht="2.25" customHeight="1">
      <c r="A10" s="94"/>
      <c r="B10" s="160"/>
      <c r="C10" s="567"/>
      <c r="D10" s="563"/>
      <c r="E10" s="563"/>
      <c r="F10" s="563"/>
      <c r="G10" s="563"/>
      <c r="I10" s="1197"/>
      <c r="J10" s="1197"/>
      <c r="K10" s="1197"/>
      <c r="L10" s="1197"/>
      <c r="M10" s="1197"/>
    </row>
    <row r="11" spans="1:13" ht="1.5" customHeight="1" thickBot="1">
      <c r="A11" s="94"/>
      <c r="B11" s="342"/>
      <c r="C11" s="568"/>
      <c r="D11" s="569"/>
      <c r="E11" s="569"/>
      <c r="F11" s="569"/>
      <c r="G11" s="569"/>
      <c r="I11" s="1197"/>
      <c r="J11" s="1197"/>
      <c r="K11" s="1197"/>
      <c r="L11" s="1197"/>
      <c r="M11" s="1197"/>
    </row>
    <row r="12" spans="1:13" ht="12.75" customHeight="1">
      <c r="A12" s="94"/>
      <c r="B12" s="342"/>
      <c r="C12" s="1243" t="s">
        <v>238</v>
      </c>
      <c r="D12" s="1208"/>
      <c r="E12" s="1213" t="s">
        <v>420</v>
      </c>
      <c r="F12" s="1216" t="s">
        <v>536</v>
      </c>
      <c r="G12" s="1219" t="s">
        <v>429</v>
      </c>
      <c r="I12" s="1197"/>
      <c r="J12" s="1197"/>
      <c r="K12" s="1197"/>
      <c r="L12" s="1197"/>
      <c r="M12" s="1197"/>
    </row>
    <row r="13" spans="1:13" ht="12.75" customHeight="1">
      <c r="A13" s="94"/>
      <c r="B13" s="342"/>
      <c r="C13" s="1244"/>
      <c r="D13" s="1210"/>
      <c r="E13" s="1214"/>
      <c r="F13" s="1217" t="s">
        <v>421</v>
      </c>
      <c r="G13" s="1220" t="s">
        <v>423</v>
      </c>
      <c r="I13" s="1197"/>
      <c r="J13" s="1197"/>
      <c r="K13" s="1197"/>
      <c r="L13" s="1197"/>
      <c r="M13" s="1197"/>
    </row>
    <row r="14" spans="1:13" ht="13.5" customHeight="1" thickBot="1">
      <c r="A14" s="94"/>
      <c r="B14" s="342"/>
      <c r="C14" s="1245"/>
      <c r="D14" s="1212"/>
      <c r="E14" s="1215"/>
      <c r="F14" s="1218" t="s">
        <v>422</v>
      </c>
      <c r="G14" s="1221"/>
    </row>
    <row r="15" spans="1:13" ht="24.75" customHeight="1">
      <c r="A15" s="94"/>
      <c r="B15" s="342"/>
      <c r="C15" s="343" t="s">
        <v>239</v>
      </c>
      <c r="D15" s="344" t="s">
        <v>426</v>
      </c>
      <c r="E15" s="345" t="b">
        <v>0</v>
      </c>
      <c r="F15" s="345" t="b">
        <v>0</v>
      </c>
      <c r="G15" s="345" t="b">
        <v>0</v>
      </c>
    </row>
    <row r="16" spans="1:13" ht="35.15" customHeight="1">
      <c r="A16" s="94"/>
      <c r="B16" s="342"/>
      <c r="C16" s="346" t="s">
        <v>240</v>
      </c>
      <c r="D16" s="347" t="s">
        <v>427</v>
      </c>
      <c r="E16" s="345" t="b">
        <v>0</v>
      </c>
      <c r="F16" s="345" t="b">
        <v>0</v>
      </c>
      <c r="G16" s="345" t="b">
        <v>0</v>
      </c>
    </row>
    <row r="17" spans="1:42" ht="25" customHeight="1">
      <c r="A17" s="94"/>
      <c r="B17" s="342"/>
      <c r="C17" s="346" t="s">
        <v>241</v>
      </c>
      <c r="D17" s="347" t="s">
        <v>428</v>
      </c>
      <c r="E17" s="345" t="b">
        <v>0</v>
      </c>
      <c r="F17" s="345" t="b">
        <v>0</v>
      </c>
      <c r="G17" s="345" t="b">
        <v>0</v>
      </c>
    </row>
    <row r="18" spans="1:42" ht="46">
      <c r="A18" s="94"/>
      <c r="B18" s="94"/>
      <c r="C18" s="346" t="s">
        <v>242</v>
      </c>
      <c r="D18" s="347" t="s">
        <v>434</v>
      </c>
      <c r="E18" s="345" t="b">
        <v>0</v>
      </c>
      <c r="F18" s="345" t="b">
        <v>0</v>
      </c>
      <c r="G18" s="345" t="b">
        <v>0</v>
      </c>
    </row>
    <row r="19" spans="1:42" ht="46">
      <c r="A19" s="94"/>
      <c r="B19" s="94"/>
      <c r="C19" s="346" t="s">
        <v>243</v>
      </c>
      <c r="D19" s="347" t="s">
        <v>510</v>
      </c>
      <c r="E19" s="345" t="b">
        <v>0</v>
      </c>
      <c r="F19" s="345" t="b">
        <v>0</v>
      </c>
      <c r="G19" s="345" t="b">
        <v>0</v>
      </c>
    </row>
    <row r="20" spans="1:42" ht="24.75" customHeight="1">
      <c r="A20" s="94"/>
      <c r="B20" s="94"/>
      <c r="C20" s="346" t="s">
        <v>244</v>
      </c>
      <c r="D20" s="347" t="s">
        <v>537</v>
      </c>
      <c r="E20" s="345" t="b">
        <v>0</v>
      </c>
      <c r="F20" s="345" t="b">
        <v>0</v>
      </c>
      <c r="G20" s="345" t="b">
        <v>0</v>
      </c>
    </row>
    <row r="21" spans="1:42" ht="24.75" customHeight="1">
      <c r="A21" s="94"/>
      <c r="B21" s="342"/>
      <c r="C21" s="346" t="s">
        <v>125</v>
      </c>
      <c r="D21" s="347" t="s">
        <v>512</v>
      </c>
      <c r="E21" s="345" t="b">
        <v>0</v>
      </c>
      <c r="F21" s="345" t="b">
        <v>0</v>
      </c>
      <c r="G21" s="345" t="b">
        <v>0</v>
      </c>
    </row>
    <row r="22" spans="1:42" ht="10" customHeight="1">
      <c r="A22" s="94"/>
      <c r="B22" s="342"/>
      <c r="C22" s="563"/>
      <c r="D22" s="572"/>
      <c r="E22" s="572"/>
      <c r="F22" s="572"/>
      <c r="G22" s="572"/>
    </row>
    <row r="23" spans="1:42" ht="30" customHeight="1">
      <c r="A23" s="94"/>
      <c r="B23" s="342"/>
      <c r="C23" s="1239" t="s">
        <v>463</v>
      </c>
      <c r="D23" s="1240"/>
      <c r="E23" s="1240"/>
      <c r="F23" s="1240"/>
      <c r="G23" s="1241"/>
      <c r="H23" s="348"/>
      <c r="I23" s="348"/>
      <c r="J23" s="348"/>
      <c r="K23" s="348"/>
      <c r="L23" s="348"/>
      <c r="M23" s="348"/>
      <c r="N23" s="348"/>
    </row>
    <row r="24" spans="1:42" ht="10" customHeight="1" thickBot="1">
      <c r="A24" s="94"/>
      <c r="B24" s="342"/>
      <c r="C24" s="563"/>
      <c r="D24" s="573"/>
      <c r="E24" s="573"/>
      <c r="F24" s="573"/>
      <c r="G24" s="573"/>
    </row>
    <row r="25" spans="1:42" ht="12.75" customHeight="1">
      <c r="A25" s="94"/>
      <c r="B25" s="342"/>
      <c r="C25" s="1226" t="s">
        <v>538</v>
      </c>
      <c r="D25" s="1227"/>
      <c r="E25" s="1213" t="s">
        <v>420</v>
      </c>
      <c r="F25" s="1232" t="s">
        <v>536</v>
      </c>
      <c r="G25" s="1235"/>
    </row>
    <row r="26" spans="1:42" ht="12.75" customHeight="1">
      <c r="A26" s="94"/>
      <c r="B26" s="342"/>
      <c r="C26" s="1228"/>
      <c r="D26" s="1229"/>
      <c r="E26" s="1214"/>
      <c r="F26" s="1233" t="s">
        <v>421</v>
      </c>
      <c r="G26" s="1235"/>
    </row>
    <row r="27" spans="1:42" ht="13.5" customHeight="1" thickBot="1">
      <c r="A27" s="94"/>
      <c r="B27" s="342"/>
      <c r="C27" s="1230"/>
      <c r="D27" s="1231"/>
      <c r="E27" s="1215"/>
      <c r="F27" s="1234" t="s">
        <v>422</v>
      </c>
      <c r="G27" s="1235"/>
    </row>
    <row r="28" spans="1:42" ht="35.15" customHeight="1">
      <c r="A28" s="94"/>
      <c r="B28" s="342"/>
      <c r="C28" s="343" t="s">
        <v>239</v>
      </c>
      <c r="D28" s="349" t="s">
        <v>520</v>
      </c>
      <c r="E28" s="345" t="b">
        <v>0</v>
      </c>
      <c r="F28" s="350" t="b">
        <v>0</v>
      </c>
      <c r="G28" s="574"/>
    </row>
    <row r="29" spans="1:42" ht="25" customHeight="1">
      <c r="A29" s="94"/>
      <c r="B29" s="94"/>
      <c r="C29" s="346" t="s">
        <v>240</v>
      </c>
      <c r="D29" s="351" t="s">
        <v>447</v>
      </c>
      <c r="E29" s="345" t="b">
        <v>0</v>
      </c>
      <c r="F29" s="345" t="b">
        <v>0</v>
      </c>
      <c r="G29" s="574"/>
    </row>
    <row r="30" spans="1:42" ht="35.15" customHeight="1">
      <c r="A30" s="94"/>
      <c r="B30" s="94"/>
      <c r="C30" s="352" t="s">
        <v>241</v>
      </c>
      <c r="D30" s="353" t="s">
        <v>539</v>
      </c>
      <c r="E30" s="1236" t="b">
        <v>0</v>
      </c>
      <c r="F30" s="1236" t="b">
        <v>0</v>
      </c>
      <c r="G30" s="1238"/>
    </row>
    <row r="31" spans="1:42" s="355" customFormat="1" ht="14.5" customHeight="1">
      <c r="A31" s="1046">
        <f ca="1">TODAY()</f>
        <v>46316</v>
      </c>
      <c r="B31" s="94"/>
      <c r="C31" s="354"/>
      <c r="D31" s="678" t="s">
        <v>540</v>
      </c>
      <c r="E31" s="1237"/>
      <c r="F31" s="1237"/>
      <c r="G31" s="1238"/>
      <c r="H31" s="570"/>
      <c r="I31" s="570"/>
      <c r="J31" s="570"/>
      <c r="K31" s="570"/>
      <c r="L31" s="570"/>
      <c r="M31" s="570"/>
      <c r="N31" s="570"/>
      <c r="O31" s="570"/>
      <c r="P31" s="570"/>
      <c r="Q31" s="570"/>
      <c r="R31" s="570"/>
      <c r="S31" s="570"/>
      <c r="T31" s="570"/>
      <c r="U31" s="570"/>
      <c r="V31" s="570"/>
      <c r="W31" s="570"/>
      <c r="X31" s="570"/>
      <c r="Y31" s="570"/>
      <c r="Z31" s="570"/>
      <c r="AA31" s="570"/>
      <c r="AB31" s="570"/>
      <c r="AC31" s="570"/>
      <c r="AD31" s="570"/>
      <c r="AE31" s="570"/>
      <c r="AF31" s="570"/>
      <c r="AG31" s="570"/>
      <c r="AH31" s="570"/>
      <c r="AI31" s="570"/>
      <c r="AJ31" s="570"/>
      <c r="AK31" s="570"/>
      <c r="AL31" s="570"/>
      <c r="AM31" s="570"/>
      <c r="AN31" s="570"/>
      <c r="AO31" s="570"/>
      <c r="AP31" s="570"/>
    </row>
    <row r="32" spans="1:42" ht="24.75" customHeight="1">
      <c r="A32" s="1046"/>
      <c r="B32" s="342"/>
      <c r="C32" s="346" t="s">
        <v>242</v>
      </c>
      <c r="D32" s="351" t="s">
        <v>432</v>
      </c>
      <c r="E32" s="345" t="b">
        <v>0</v>
      </c>
      <c r="F32" s="345" t="b">
        <v>0</v>
      </c>
      <c r="G32" s="574"/>
    </row>
    <row r="33" spans="1:42" ht="24.75" customHeight="1">
      <c r="A33" s="1046"/>
      <c r="B33" s="342"/>
      <c r="C33" s="346" t="s">
        <v>243</v>
      </c>
      <c r="D33" s="351" t="s">
        <v>468</v>
      </c>
      <c r="E33" s="345" t="b">
        <v>0</v>
      </c>
      <c r="F33" s="345" t="b">
        <v>0</v>
      </c>
      <c r="G33" s="574"/>
    </row>
    <row r="34" spans="1:42" ht="24.75" customHeight="1">
      <c r="A34" s="1046"/>
      <c r="B34" s="342"/>
      <c r="C34" s="346" t="s">
        <v>244</v>
      </c>
      <c r="D34" s="351" t="s">
        <v>644</v>
      </c>
      <c r="E34" s="345" t="b">
        <v>0</v>
      </c>
      <c r="F34" s="345" t="b">
        <v>0</v>
      </c>
      <c r="G34" s="574"/>
    </row>
    <row r="35" spans="1:42" ht="25" customHeight="1">
      <c r="A35" s="1046"/>
      <c r="B35" s="94"/>
      <c r="C35" s="346" t="s">
        <v>125</v>
      </c>
      <c r="D35" s="351" t="s">
        <v>433</v>
      </c>
      <c r="E35" s="345" t="b">
        <v>0</v>
      </c>
      <c r="F35" s="345" t="b">
        <v>0</v>
      </c>
      <c r="G35" s="574"/>
    </row>
    <row r="36" spans="1:42" ht="25" customHeight="1">
      <c r="A36" s="1046"/>
      <c r="B36" s="94"/>
      <c r="C36" s="346" t="s">
        <v>228</v>
      </c>
      <c r="D36" s="351" t="s">
        <v>245</v>
      </c>
      <c r="E36" s="345" t="b">
        <v>0</v>
      </c>
      <c r="F36" s="345" t="b">
        <v>0</v>
      </c>
      <c r="G36" s="574"/>
    </row>
    <row r="37" spans="1:42" ht="25" customHeight="1">
      <c r="A37" s="1046"/>
      <c r="B37" s="342"/>
      <c r="C37" s="346" t="s">
        <v>229</v>
      </c>
      <c r="D37" s="351" t="s">
        <v>230</v>
      </c>
      <c r="E37" s="345" t="b">
        <v>0</v>
      </c>
      <c r="F37" s="345" t="b">
        <v>0</v>
      </c>
      <c r="G37" s="574"/>
    </row>
    <row r="38" spans="1:42" ht="25" customHeight="1">
      <c r="A38" s="1046"/>
      <c r="B38" s="342"/>
      <c r="C38" s="346" t="s">
        <v>18</v>
      </c>
      <c r="D38" s="351" t="s">
        <v>246</v>
      </c>
      <c r="E38" s="345" t="b">
        <v>0</v>
      </c>
      <c r="F38" s="345" t="b">
        <v>0</v>
      </c>
      <c r="G38" s="574"/>
    </row>
    <row r="39" spans="1:42" ht="24.75" customHeight="1">
      <c r="A39" s="1046"/>
      <c r="B39" s="342"/>
      <c r="C39" s="346" t="s">
        <v>445</v>
      </c>
      <c r="D39" s="351" t="s">
        <v>247</v>
      </c>
      <c r="E39" s="345" t="b">
        <v>0</v>
      </c>
      <c r="F39" s="345" t="b">
        <v>0</v>
      </c>
      <c r="G39" s="574"/>
    </row>
    <row r="40" spans="1:42" ht="24.75" customHeight="1">
      <c r="A40" s="1046"/>
      <c r="B40" s="94"/>
      <c r="C40" s="346" t="s">
        <v>454</v>
      </c>
      <c r="D40" s="351" t="s">
        <v>448</v>
      </c>
      <c r="E40" s="345" t="b">
        <v>0</v>
      </c>
      <c r="F40" s="345" t="b">
        <v>0</v>
      </c>
      <c r="G40" s="574"/>
    </row>
    <row r="41" spans="1:42" ht="24.65" customHeight="1">
      <c r="A41" s="1046"/>
      <c r="B41" s="94"/>
      <c r="C41" s="346" t="s">
        <v>500</v>
      </c>
      <c r="D41" s="351" t="s">
        <v>455</v>
      </c>
      <c r="E41" s="345" t="b">
        <v>0</v>
      </c>
      <c r="F41" s="345" t="b">
        <v>0</v>
      </c>
      <c r="G41" s="574"/>
    </row>
    <row r="42" spans="1:42" ht="24.75" customHeight="1">
      <c r="A42" s="1046"/>
      <c r="B42" s="94"/>
      <c r="C42" s="346" t="s">
        <v>541</v>
      </c>
      <c r="D42" s="356" t="s">
        <v>511</v>
      </c>
      <c r="E42" s="345" t="b">
        <v>0</v>
      </c>
      <c r="F42" s="345" t="b">
        <v>0</v>
      </c>
      <c r="G42" s="574"/>
    </row>
    <row r="43" spans="1:42" ht="6" customHeight="1">
      <c r="A43" s="1046"/>
      <c r="B43" s="94"/>
      <c r="C43" s="575"/>
      <c r="D43" s="576"/>
      <c r="E43" s="576"/>
      <c r="F43" s="576"/>
      <c r="G43" s="576"/>
    </row>
    <row r="44" spans="1:42" s="360" customFormat="1" ht="11.5">
      <c r="A44" s="1046"/>
      <c r="B44" s="94"/>
      <c r="C44" s="429"/>
      <c r="D44" s="342" t="str">
        <f>CONCATENATE("Antragsteller:  ",Antrag!$D$12)</f>
        <v xml:space="preserve">Antragsteller:  </v>
      </c>
      <c r="E44" s="546"/>
      <c r="F44" s="546"/>
      <c r="G44" s="577" t="s">
        <v>542</v>
      </c>
      <c r="H44" s="571"/>
      <c r="I44" s="546"/>
      <c r="J44" s="546"/>
      <c r="K44" s="1179"/>
      <c r="L44" s="1179"/>
      <c r="M44" s="1179"/>
      <c r="N44" s="1179"/>
      <c r="O44" s="546"/>
      <c r="P44" s="546"/>
      <c r="Q44" s="546"/>
      <c r="R44" s="546"/>
      <c r="S44" s="546"/>
      <c r="T44" s="546"/>
      <c r="U44" s="546"/>
      <c r="V44" s="546"/>
      <c r="W44" s="546"/>
      <c r="X44" s="546"/>
      <c r="Y44" s="546"/>
      <c r="Z44" s="546"/>
      <c r="AA44" s="546"/>
      <c r="AB44" s="546"/>
      <c r="AC44" s="546"/>
      <c r="AD44" s="546"/>
      <c r="AE44" s="546"/>
      <c r="AF44" s="546"/>
      <c r="AG44" s="546"/>
      <c r="AH44" s="546"/>
      <c r="AI44" s="546"/>
      <c r="AJ44" s="546"/>
      <c r="AK44" s="546"/>
      <c r="AL44" s="546"/>
      <c r="AM44" s="546"/>
      <c r="AN44" s="546"/>
      <c r="AO44" s="546"/>
      <c r="AP44" s="546"/>
    </row>
    <row r="45" spans="1:42" ht="6" customHeight="1">
      <c r="A45" s="94"/>
      <c r="B45" s="94"/>
      <c r="C45" s="575"/>
      <c r="D45" s="576"/>
      <c r="E45" s="576"/>
      <c r="F45" s="576"/>
      <c r="G45" s="576"/>
    </row>
    <row r="46" spans="1:42" ht="10.5" customHeight="1" thickBot="1">
      <c r="A46" s="94"/>
      <c r="B46" s="94"/>
      <c r="C46" s="575"/>
      <c r="D46" s="575"/>
      <c r="E46" s="575"/>
      <c r="F46" s="575"/>
      <c r="G46" s="575"/>
    </row>
    <row r="47" spans="1:42" ht="12.65" customHeight="1">
      <c r="A47" s="94"/>
      <c r="B47" s="94"/>
      <c r="C47" s="1207" t="s">
        <v>424</v>
      </c>
      <c r="D47" s="1208"/>
      <c r="E47" s="1213" t="s">
        <v>420</v>
      </c>
      <c r="F47" s="1216" t="s">
        <v>536</v>
      </c>
      <c r="G47" s="1219" t="s">
        <v>429</v>
      </c>
    </row>
    <row r="48" spans="1:42" ht="12.5">
      <c r="A48" s="94"/>
      <c r="B48" s="160"/>
      <c r="C48" s="1209"/>
      <c r="D48" s="1210"/>
      <c r="E48" s="1214"/>
      <c r="F48" s="1217" t="s">
        <v>421</v>
      </c>
      <c r="G48" s="1220" t="s">
        <v>423</v>
      </c>
    </row>
    <row r="49" spans="1:7" ht="13" customHeight="1" thickBot="1">
      <c r="A49" s="94"/>
      <c r="B49" s="160"/>
      <c r="C49" s="1211"/>
      <c r="D49" s="1212"/>
      <c r="E49" s="1215"/>
      <c r="F49" s="1218" t="s">
        <v>422</v>
      </c>
      <c r="G49" s="1221"/>
    </row>
    <row r="50" spans="1:7" ht="24.65" customHeight="1">
      <c r="A50" s="94"/>
      <c r="B50" s="160"/>
      <c r="C50" s="343" t="s">
        <v>239</v>
      </c>
      <c r="D50" s="349" t="s">
        <v>521</v>
      </c>
      <c r="E50" s="345" t="b">
        <v>0</v>
      </c>
      <c r="F50" s="345" t="b">
        <v>0</v>
      </c>
      <c r="G50" s="345" t="b">
        <v>0</v>
      </c>
    </row>
    <row r="51" spans="1:7" ht="24.75" customHeight="1">
      <c r="A51" s="94"/>
      <c r="B51" s="160"/>
      <c r="C51" s="346" t="s">
        <v>240</v>
      </c>
      <c r="D51" s="351" t="s">
        <v>446</v>
      </c>
      <c r="E51" s="345" t="b">
        <v>0</v>
      </c>
      <c r="F51" s="345" t="b">
        <v>0</v>
      </c>
      <c r="G51" s="345" t="b">
        <v>0</v>
      </c>
    </row>
    <row r="52" spans="1:7" ht="10" customHeight="1" thickBot="1">
      <c r="A52" s="94"/>
      <c r="B52" s="160"/>
      <c r="C52" s="563"/>
      <c r="D52" s="573"/>
      <c r="E52" s="573"/>
      <c r="F52" s="573"/>
      <c r="G52" s="573"/>
    </row>
    <row r="53" spans="1:7" ht="12.75" customHeight="1">
      <c r="A53" s="94"/>
      <c r="B53" s="94"/>
      <c r="C53" s="1207" t="s">
        <v>430</v>
      </c>
      <c r="D53" s="1208"/>
      <c r="E53" s="1213" t="s">
        <v>420</v>
      </c>
      <c r="F53" s="1216" t="s">
        <v>536</v>
      </c>
      <c r="G53" s="1219" t="s">
        <v>429</v>
      </c>
    </row>
    <row r="54" spans="1:7" ht="12.75" customHeight="1">
      <c r="A54" s="1046"/>
      <c r="B54" s="559"/>
      <c r="C54" s="1209"/>
      <c r="D54" s="1210"/>
      <c r="E54" s="1214"/>
      <c r="F54" s="1217" t="s">
        <v>421</v>
      </c>
      <c r="G54" s="1220" t="s">
        <v>423</v>
      </c>
    </row>
    <row r="55" spans="1:7" ht="13.5" customHeight="1" thickBot="1">
      <c r="A55" s="1046"/>
      <c r="B55" s="94"/>
      <c r="C55" s="1211"/>
      <c r="D55" s="1212"/>
      <c r="E55" s="1215"/>
      <c r="F55" s="1218" t="s">
        <v>422</v>
      </c>
      <c r="G55" s="1221"/>
    </row>
    <row r="56" spans="1:7" ht="24.75" customHeight="1">
      <c r="A56" s="1046"/>
      <c r="B56" s="94"/>
      <c r="C56" s="343" t="s">
        <v>239</v>
      </c>
      <c r="D56" s="349" t="s">
        <v>436</v>
      </c>
      <c r="E56" s="345" t="b">
        <v>0</v>
      </c>
      <c r="F56" s="345" t="b">
        <v>0</v>
      </c>
      <c r="G56" s="345" t="b">
        <v>0</v>
      </c>
    </row>
    <row r="57" spans="1:7" ht="10" customHeight="1" thickBot="1">
      <c r="A57" s="1046"/>
      <c r="B57" s="94"/>
      <c r="C57" s="563"/>
      <c r="D57" s="573"/>
      <c r="E57" s="573"/>
      <c r="F57" s="573"/>
      <c r="G57" s="573"/>
    </row>
    <row r="58" spans="1:7" ht="12.75" customHeight="1">
      <c r="A58" s="1046"/>
      <c r="B58" s="541"/>
      <c r="C58" s="1207" t="s">
        <v>425</v>
      </c>
      <c r="D58" s="1208"/>
      <c r="E58" s="1213" t="s">
        <v>420</v>
      </c>
      <c r="F58" s="1216" t="s">
        <v>536</v>
      </c>
      <c r="G58" s="1219" t="s">
        <v>429</v>
      </c>
    </row>
    <row r="59" spans="1:7" ht="12.75" customHeight="1">
      <c r="A59" s="1046"/>
      <c r="B59" s="342"/>
      <c r="C59" s="1209"/>
      <c r="D59" s="1210"/>
      <c r="E59" s="1214"/>
      <c r="F59" s="1217" t="s">
        <v>421</v>
      </c>
      <c r="G59" s="1220" t="s">
        <v>423</v>
      </c>
    </row>
    <row r="60" spans="1:7" ht="13.5" customHeight="1" thickBot="1">
      <c r="A60" s="1046"/>
      <c r="B60" s="342"/>
      <c r="C60" s="1211"/>
      <c r="D60" s="1212"/>
      <c r="E60" s="1215"/>
      <c r="F60" s="1218" t="s">
        <v>422</v>
      </c>
      <c r="G60" s="1221"/>
    </row>
    <row r="61" spans="1:7" ht="24.75" customHeight="1">
      <c r="A61" s="1046"/>
      <c r="B61" s="342"/>
      <c r="C61" s="343" t="s">
        <v>239</v>
      </c>
      <c r="D61" s="349" t="s">
        <v>248</v>
      </c>
      <c r="E61" s="345" t="b">
        <v>0</v>
      </c>
      <c r="F61" s="345" t="b">
        <v>0</v>
      </c>
      <c r="G61" s="345" t="b">
        <v>0</v>
      </c>
    </row>
    <row r="62" spans="1:7" ht="24.75" customHeight="1">
      <c r="A62" s="1046"/>
      <c r="B62" s="342"/>
      <c r="C62" s="346" t="s">
        <v>240</v>
      </c>
      <c r="D62" s="351" t="s">
        <v>249</v>
      </c>
      <c r="E62" s="345" t="b">
        <v>0</v>
      </c>
      <c r="F62" s="345" t="b">
        <v>0</v>
      </c>
      <c r="G62" s="345" t="b">
        <v>0</v>
      </c>
    </row>
    <row r="63" spans="1:7" ht="24.75" customHeight="1">
      <c r="A63" s="1046"/>
      <c r="B63" s="342"/>
      <c r="C63" s="346" t="s">
        <v>241</v>
      </c>
      <c r="D63" s="351" t="s">
        <v>437</v>
      </c>
      <c r="E63" s="345" t="b">
        <v>0</v>
      </c>
      <c r="F63" s="345" t="b">
        <v>0</v>
      </c>
      <c r="G63" s="345" t="b">
        <v>0</v>
      </c>
    </row>
    <row r="64" spans="1:7" ht="10" customHeight="1" thickBot="1">
      <c r="A64" s="1046"/>
      <c r="B64" s="342"/>
      <c r="C64" s="563"/>
      <c r="D64" s="573"/>
      <c r="E64" s="573"/>
      <c r="F64" s="573"/>
      <c r="G64" s="573"/>
    </row>
    <row r="65" spans="1:14" ht="12.75" customHeight="1">
      <c r="A65" s="1046"/>
      <c r="B65" s="342"/>
      <c r="C65" s="1207" t="s">
        <v>431</v>
      </c>
      <c r="D65" s="1208"/>
      <c r="E65" s="1213" t="s">
        <v>420</v>
      </c>
      <c r="F65" s="1216" t="s">
        <v>536</v>
      </c>
      <c r="G65" s="1219" t="s">
        <v>429</v>
      </c>
    </row>
    <row r="66" spans="1:14" ht="12.75" customHeight="1">
      <c r="A66" s="1046"/>
      <c r="B66" s="342"/>
      <c r="C66" s="1209"/>
      <c r="D66" s="1210"/>
      <c r="E66" s="1214"/>
      <c r="F66" s="1217" t="s">
        <v>421</v>
      </c>
      <c r="G66" s="1220" t="s">
        <v>423</v>
      </c>
    </row>
    <row r="67" spans="1:14" ht="13.5" customHeight="1" thickBot="1">
      <c r="A67" s="1046"/>
      <c r="B67" s="94"/>
      <c r="C67" s="1211"/>
      <c r="D67" s="1212"/>
      <c r="E67" s="1215"/>
      <c r="F67" s="1218" t="s">
        <v>422</v>
      </c>
      <c r="G67" s="1221"/>
    </row>
    <row r="68" spans="1:14" ht="24.75" customHeight="1">
      <c r="A68" s="1046"/>
      <c r="B68" s="94"/>
      <c r="C68" s="361" t="s">
        <v>456</v>
      </c>
      <c r="D68" s="362" t="s">
        <v>457</v>
      </c>
      <c r="E68" s="345" t="b">
        <v>0</v>
      </c>
      <c r="F68" s="345" t="b">
        <v>0</v>
      </c>
      <c r="G68" s="345" t="b">
        <v>0</v>
      </c>
    </row>
    <row r="69" spans="1:14" ht="24.75" customHeight="1">
      <c r="A69" s="559"/>
      <c r="B69" s="559"/>
      <c r="C69" s="343" t="s">
        <v>240</v>
      </c>
      <c r="D69" s="349" t="s">
        <v>250</v>
      </c>
      <c r="E69" s="345" t="b">
        <v>0</v>
      </c>
      <c r="F69" s="345" t="b">
        <v>0</v>
      </c>
      <c r="G69" s="345" t="b">
        <v>0</v>
      </c>
    </row>
    <row r="70" spans="1:14" ht="24.75" customHeight="1">
      <c r="A70" s="559"/>
      <c r="B70" s="559"/>
      <c r="C70" s="343" t="s">
        <v>458</v>
      </c>
      <c r="D70" s="349" t="s">
        <v>459</v>
      </c>
      <c r="E70" s="345" t="b">
        <v>0</v>
      </c>
      <c r="F70" s="345" t="b">
        <v>0</v>
      </c>
      <c r="G70" s="345" t="b">
        <v>0</v>
      </c>
    </row>
    <row r="71" spans="1:14" ht="24.75" customHeight="1">
      <c r="A71" s="559"/>
      <c r="B71" s="560"/>
      <c r="C71" s="343" t="s">
        <v>242</v>
      </c>
      <c r="D71" s="349" t="s">
        <v>460</v>
      </c>
      <c r="E71" s="345" t="b">
        <v>0</v>
      </c>
      <c r="F71" s="345" t="b">
        <v>0</v>
      </c>
      <c r="G71" s="345" t="b">
        <v>0</v>
      </c>
    </row>
    <row r="72" spans="1:14" ht="35.15" customHeight="1">
      <c r="A72" s="559"/>
      <c r="B72" s="559"/>
      <c r="C72" s="346" t="s">
        <v>243</v>
      </c>
      <c r="D72" s="351" t="s">
        <v>438</v>
      </c>
      <c r="E72" s="345" t="b">
        <v>0</v>
      </c>
      <c r="F72" s="345" t="b">
        <v>0</v>
      </c>
      <c r="G72" s="345" t="b">
        <v>0</v>
      </c>
    </row>
    <row r="73" spans="1:14" ht="24.75" customHeight="1">
      <c r="C73" s="346" t="s">
        <v>244</v>
      </c>
      <c r="D73" s="351" t="s">
        <v>439</v>
      </c>
      <c r="E73" s="345" t="b">
        <v>0</v>
      </c>
      <c r="F73" s="345" t="b">
        <v>0</v>
      </c>
      <c r="G73" s="345" t="b">
        <v>0</v>
      </c>
    </row>
    <row r="74" spans="1:14" ht="24.75" customHeight="1">
      <c r="C74" s="346" t="s">
        <v>125</v>
      </c>
      <c r="D74" s="351" t="s">
        <v>440</v>
      </c>
      <c r="E74" s="345" t="b">
        <v>0</v>
      </c>
      <c r="F74" s="345" t="b">
        <v>0</v>
      </c>
      <c r="G74" s="345" t="b">
        <v>0</v>
      </c>
    </row>
    <row r="75" spans="1:14" ht="24.75" customHeight="1">
      <c r="A75" s="562"/>
      <c r="C75" s="346" t="s">
        <v>228</v>
      </c>
      <c r="D75" s="351" t="s">
        <v>461</v>
      </c>
      <c r="E75" s="345" t="b">
        <v>0</v>
      </c>
      <c r="F75" s="345" t="b">
        <v>0</v>
      </c>
      <c r="G75" s="345" t="b">
        <v>0</v>
      </c>
    </row>
    <row r="76" spans="1:14" ht="24.75" customHeight="1">
      <c r="A76" s="562"/>
      <c r="C76" s="346" t="s">
        <v>229</v>
      </c>
      <c r="D76" s="351" t="s">
        <v>513</v>
      </c>
      <c r="E76" s="345" t="b">
        <v>0</v>
      </c>
      <c r="F76" s="345" t="b">
        <v>0</v>
      </c>
      <c r="G76" s="345" t="b">
        <v>0</v>
      </c>
    </row>
    <row r="77" spans="1:14" ht="24.75" customHeight="1">
      <c r="A77" s="562"/>
      <c r="C77" s="346" t="s">
        <v>18</v>
      </c>
      <c r="D77" s="351" t="s">
        <v>462</v>
      </c>
      <c r="E77" s="345" t="b">
        <v>0</v>
      </c>
      <c r="F77" s="345" t="b">
        <v>0</v>
      </c>
      <c r="G77" s="345" t="b">
        <v>0</v>
      </c>
    </row>
    <row r="78" spans="1:14" ht="10" customHeight="1">
      <c r="A78" s="562"/>
      <c r="C78" s="563"/>
      <c r="D78" s="573"/>
      <c r="E78" s="573"/>
      <c r="F78" s="573"/>
      <c r="G78" s="573"/>
    </row>
    <row r="79" spans="1:14" ht="30" customHeight="1">
      <c r="A79" s="562"/>
      <c r="C79" s="1222" t="s">
        <v>464</v>
      </c>
      <c r="D79" s="1223"/>
      <c r="E79" s="1223"/>
      <c r="F79" s="1223"/>
      <c r="G79" s="1224"/>
      <c r="H79" s="348"/>
      <c r="I79" s="348"/>
      <c r="J79" s="348"/>
      <c r="K79" s="348"/>
      <c r="L79" s="348"/>
      <c r="M79" s="348"/>
      <c r="N79" s="348"/>
    </row>
    <row r="80" spans="1:14">
      <c r="A80" s="562"/>
      <c r="C80" s="563"/>
      <c r="D80" s="573"/>
      <c r="E80" s="573"/>
      <c r="F80" s="573"/>
      <c r="G80" s="573"/>
    </row>
    <row r="81" spans="1:42">
      <c r="A81" s="562"/>
      <c r="C81" s="578" t="s">
        <v>435</v>
      </c>
      <c r="D81" s="563"/>
      <c r="E81" s="563"/>
      <c r="F81" s="563"/>
      <c r="G81" s="563"/>
    </row>
    <row r="82" spans="1:42" ht="160.5" customHeight="1">
      <c r="B82" s="562">
        <f ca="1">TODAY()</f>
        <v>46316</v>
      </c>
      <c r="C82" s="1225"/>
      <c r="D82" s="1225"/>
      <c r="E82" s="1225"/>
      <c r="F82" s="1225"/>
      <c r="G82" s="1225"/>
    </row>
    <row r="83" spans="1:42">
      <c r="A83" s="562"/>
      <c r="C83" s="563"/>
      <c r="D83" s="573"/>
      <c r="E83" s="573"/>
      <c r="F83" s="573"/>
      <c r="G83" s="573"/>
    </row>
    <row r="84" spans="1:42" s="360" customFormat="1" ht="15" customHeight="1">
      <c r="A84" s="561"/>
      <c r="B84" s="561"/>
      <c r="C84" s="357"/>
      <c r="D84" s="342" t="str">
        <f>CONCATENATE("Antragsteller:  ",Antrag!$D$12)</f>
        <v xml:space="preserve">Antragsteller:  </v>
      </c>
      <c r="E84" s="358"/>
      <c r="F84" s="358"/>
      <c r="G84" s="359" t="s">
        <v>543</v>
      </c>
      <c r="H84" s="571"/>
      <c r="I84" s="546"/>
      <c r="J84" s="546"/>
      <c r="K84" s="1179"/>
      <c r="L84" s="1179"/>
      <c r="M84" s="1179"/>
      <c r="N84" s="1179"/>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row>
    <row r="85" spans="1:42">
      <c r="A85" s="562"/>
      <c r="C85" s="563"/>
      <c r="D85" s="573"/>
      <c r="E85" s="573"/>
      <c r="F85" s="573"/>
      <c r="G85" s="573"/>
    </row>
  </sheetData>
  <sheetProtection algorithmName="SHA-512" hashValue="4HQJD4k6SJcdWpxxsIO7GUxz+eFvJKC90ldT7251mb760YJjcZES9tEmT5hSM9eKj0VMewVHMiSuVFOfdeivJQ==" saltValue="ktiILhjBysnom3mvdH1g0Q==" spinCount="100000" sheet="1" selectLockedCells="1"/>
  <mergeCells count="36">
    <mergeCell ref="I5:M13"/>
    <mergeCell ref="C23:G23"/>
    <mergeCell ref="C1:G1"/>
    <mergeCell ref="C12:D14"/>
    <mergeCell ref="E12:E14"/>
    <mergeCell ref="F12:F14"/>
    <mergeCell ref="G12:G14"/>
    <mergeCell ref="C25:D27"/>
    <mergeCell ref="E25:E27"/>
    <mergeCell ref="F25:F27"/>
    <mergeCell ref="G25:G27"/>
    <mergeCell ref="E30:E31"/>
    <mergeCell ref="F30:F31"/>
    <mergeCell ref="G30:G31"/>
    <mergeCell ref="A31:A44"/>
    <mergeCell ref="K44:N44"/>
    <mergeCell ref="C47:D49"/>
    <mergeCell ref="E47:E49"/>
    <mergeCell ref="F47:F49"/>
    <mergeCell ref="G47:G49"/>
    <mergeCell ref="A54:A68"/>
    <mergeCell ref="C58:D60"/>
    <mergeCell ref="E58:E60"/>
    <mergeCell ref="F58:F60"/>
    <mergeCell ref="G58:G60"/>
    <mergeCell ref="C65:D67"/>
    <mergeCell ref="K84:N84"/>
    <mergeCell ref="C53:D55"/>
    <mergeCell ref="E53:E55"/>
    <mergeCell ref="F53:F55"/>
    <mergeCell ref="G53:G55"/>
    <mergeCell ref="E65:E67"/>
    <mergeCell ref="F65:F67"/>
    <mergeCell ref="G65:G67"/>
    <mergeCell ref="C79:G79"/>
    <mergeCell ref="C82:G82"/>
  </mergeCells>
  <hyperlinks>
    <hyperlink ref="D31" r:id="rId1" xr:uid="{41314CC2-4A5C-4C5F-9732-6E35AC14CA28}"/>
  </hyperlinks>
  <printOptions horizontalCentered="1"/>
  <pageMargins left="0.23622047244094491" right="0.23622047244094491" top="0.35433070866141736" bottom="0.74803149606299213" header="0.31496062992125984" footer="0.31496062992125984"/>
  <pageSetup paperSize="9" scale="90" fitToHeight="2" orientation="portrait" r:id="rId2"/>
  <rowBreaks count="1" manualBreakCount="1">
    <brk id="45" max="7" man="1"/>
  </rowBreaks>
  <drawing r:id="rId3"/>
  <legacyDrawing r:id="rId4"/>
  <mc:AlternateContent xmlns:mc="http://schemas.openxmlformats.org/markup-compatibility/2006">
    <mc:Choice Requires="x14">
      <controls>
        <mc:AlternateContent xmlns:mc="http://schemas.openxmlformats.org/markup-compatibility/2006">
          <mc:Choice Requires="x14">
            <control shapeId="48129" r:id="rId5" name="Group Box 1">
              <controlPr defaultSize="0" print="0" autoFill="0" autoPict="0">
                <anchor moveWithCells="1">
                  <from>
                    <xdr:col>7</xdr:col>
                    <xdr:colOff>0</xdr:colOff>
                    <xdr:row>15</xdr:row>
                    <xdr:rowOff>69850</xdr:rowOff>
                  </from>
                  <to>
                    <xdr:col>10</xdr:col>
                    <xdr:colOff>190500</xdr:colOff>
                    <xdr:row>16</xdr:row>
                    <xdr:rowOff>0</xdr:rowOff>
                  </to>
                </anchor>
              </controlPr>
            </control>
          </mc:Choice>
        </mc:AlternateContent>
        <mc:AlternateContent xmlns:mc="http://schemas.openxmlformats.org/markup-compatibility/2006">
          <mc:Choice Requires="x14">
            <control shapeId="48130" r:id="rId6" name="Group Box 2">
              <controlPr defaultSize="0" autoFill="0" autoPict="0">
                <anchor moveWithCells="1">
                  <from>
                    <xdr:col>7</xdr:col>
                    <xdr:colOff>0</xdr:colOff>
                    <xdr:row>14</xdr:row>
                    <xdr:rowOff>0</xdr:rowOff>
                  </from>
                  <to>
                    <xdr:col>10</xdr:col>
                    <xdr:colOff>400050</xdr:colOff>
                    <xdr:row>15</xdr:row>
                    <xdr:rowOff>57150</xdr:rowOff>
                  </to>
                </anchor>
              </controlPr>
            </control>
          </mc:Choice>
        </mc:AlternateContent>
        <mc:AlternateContent xmlns:mc="http://schemas.openxmlformats.org/markup-compatibility/2006">
          <mc:Choice Requires="x14">
            <control shapeId="48131" r:id="rId7" name="Group Box 3">
              <controlPr defaultSize="0" autoFill="0" autoPict="0">
                <anchor moveWithCells="1">
                  <from>
                    <xdr:col>7</xdr:col>
                    <xdr:colOff>0</xdr:colOff>
                    <xdr:row>16</xdr:row>
                    <xdr:rowOff>0</xdr:rowOff>
                  </from>
                  <to>
                    <xdr:col>10</xdr:col>
                    <xdr:colOff>381000</xdr:colOff>
                    <xdr:row>16</xdr:row>
                    <xdr:rowOff>304800</xdr:rowOff>
                  </to>
                </anchor>
              </controlPr>
            </control>
          </mc:Choice>
        </mc:AlternateContent>
        <mc:AlternateContent xmlns:mc="http://schemas.openxmlformats.org/markup-compatibility/2006">
          <mc:Choice Requires="x14">
            <control shapeId="48132" r:id="rId8" name="Group Box 4">
              <controlPr defaultSize="0" autoFill="0" autoPict="0">
                <anchor moveWithCells="1">
                  <from>
                    <xdr:col>7</xdr:col>
                    <xdr:colOff>0</xdr:colOff>
                    <xdr:row>17</xdr:row>
                    <xdr:rowOff>609600</xdr:rowOff>
                  </from>
                  <to>
                    <xdr:col>10</xdr:col>
                    <xdr:colOff>361950</xdr:colOff>
                    <xdr:row>19</xdr:row>
                    <xdr:rowOff>0</xdr:rowOff>
                  </to>
                </anchor>
              </controlPr>
            </control>
          </mc:Choice>
        </mc:AlternateContent>
        <mc:AlternateContent xmlns:mc="http://schemas.openxmlformats.org/markup-compatibility/2006">
          <mc:Choice Requires="x14">
            <control shapeId="48133" r:id="rId9" name="Group Box 5">
              <controlPr defaultSize="0" autoFill="0" autoPict="0">
                <anchor moveWithCells="1">
                  <from>
                    <xdr:col>7</xdr:col>
                    <xdr:colOff>0</xdr:colOff>
                    <xdr:row>17</xdr:row>
                    <xdr:rowOff>12700</xdr:rowOff>
                  </from>
                  <to>
                    <xdr:col>10</xdr:col>
                    <xdr:colOff>361950</xdr:colOff>
                    <xdr:row>18</xdr:row>
                    <xdr:rowOff>0</xdr:rowOff>
                  </to>
                </anchor>
              </controlPr>
            </control>
          </mc:Choice>
        </mc:AlternateContent>
        <mc:AlternateContent xmlns:mc="http://schemas.openxmlformats.org/markup-compatibility/2006">
          <mc:Choice Requires="x14">
            <control shapeId="48134" r:id="rId10" name="Group Box 6">
              <controlPr defaultSize="0" autoFill="0" autoPict="0">
                <anchor moveWithCells="1">
                  <from>
                    <xdr:col>7</xdr:col>
                    <xdr:colOff>0</xdr:colOff>
                    <xdr:row>19</xdr:row>
                    <xdr:rowOff>12700</xdr:rowOff>
                  </from>
                  <to>
                    <xdr:col>10</xdr:col>
                    <xdr:colOff>412750</xdr:colOff>
                    <xdr:row>20</xdr:row>
                    <xdr:rowOff>0</xdr:rowOff>
                  </to>
                </anchor>
              </controlPr>
            </control>
          </mc:Choice>
        </mc:AlternateContent>
        <mc:AlternateContent xmlns:mc="http://schemas.openxmlformats.org/markup-compatibility/2006">
          <mc:Choice Requires="x14">
            <control shapeId="48135" r:id="rId11" name="Group Box 7">
              <controlPr defaultSize="0" autoFill="0" autoPict="0">
                <anchor moveWithCells="1">
                  <from>
                    <xdr:col>7</xdr:col>
                    <xdr:colOff>0</xdr:colOff>
                    <xdr:row>21</xdr:row>
                    <xdr:rowOff>0</xdr:rowOff>
                  </from>
                  <to>
                    <xdr:col>10</xdr:col>
                    <xdr:colOff>431800</xdr:colOff>
                    <xdr:row>22</xdr:row>
                    <xdr:rowOff>184150</xdr:rowOff>
                  </to>
                </anchor>
              </controlPr>
            </control>
          </mc:Choice>
        </mc:AlternateContent>
        <mc:AlternateContent xmlns:mc="http://schemas.openxmlformats.org/markup-compatibility/2006">
          <mc:Choice Requires="x14">
            <control shapeId="48136" r:id="rId12" name="Group Box 8">
              <controlPr defaultSize="0" print="0" autoFill="0" autoPict="0">
                <anchor moveWithCells="1">
                  <from>
                    <xdr:col>7</xdr:col>
                    <xdr:colOff>0</xdr:colOff>
                    <xdr:row>27</xdr:row>
                    <xdr:rowOff>69850</xdr:rowOff>
                  </from>
                  <to>
                    <xdr:col>10</xdr:col>
                    <xdr:colOff>190500</xdr:colOff>
                    <xdr:row>28</xdr:row>
                    <xdr:rowOff>0</xdr:rowOff>
                  </to>
                </anchor>
              </controlPr>
            </control>
          </mc:Choice>
        </mc:AlternateContent>
        <mc:AlternateContent xmlns:mc="http://schemas.openxmlformats.org/markup-compatibility/2006">
          <mc:Choice Requires="x14">
            <control shapeId="48137" r:id="rId13" name="Group Box 9">
              <controlPr defaultSize="0" autoFill="0" autoPict="0">
                <anchor moveWithCells="1">
                  <from>
                    <xdr:col>7</xdr:col>
                    <xdr:colOff>0</xdr:colOff>
                    <xdr:row>28</xdr:row>
                    <xdr:rowOff>0</xdr:rowOff>
                  </from>
                  <to>
                    <xdr:col>10</xdr:col>
                    <xdr:colOff>381000</xdr:colOff>
                    <xdr:row>28</xdr:row>
                    <xdr:rowOff>304800</xdr:rowOff>
                  </to>
                </anchor>
              </controlPr>
            </control>
          </mc:Choice>
        </mc:AlternateContent>
        <mc:AlternateContent xmlns:mc="http://schemas.openxmlformats.org/markup-compatibility/2006">
          <mc:Choice Requires="x14">
            <control shapeId="48138" r:id="rId14" name="Group Box 10">
              <controlPr defaultSize="0" autoFill="0" autoPict="0">
                <anchor moveWithCells="1">
                  <from>
                    <xdr:col>7</xdr:col>
                    <xdr:colOff>0</xdr:colOff>
                    <xdr:row>34</xdr:row>
                    <xdr:rowOff>0</xdr:rowOff>
                  </from>
                  <to>
                    <xdr:col>10</xdr:col>
                    <xdr:colOff>381000</xdr:colOff>
                    <xdr:row>34</xdr:row>
                    <xdr:rowOff>304800</xdr:rowOff>
                  </to>
                </anchor>
              </controlPr>
            </control>
          </mc:Choice>
        </mc:AlternateContent>
        <mc:AlternateContent xmlns:mc="http://schemas.openxmlformats.org/markup-compatibility/2006">
          <mc:Choice Requires="x14">
            <control shapeId="48139" r:id="rId15" name="Group Box 11">
              <controlPr defaultSize="0" autoFill="0" autoPict="0">
                <anchor moveWithCells="1">
                  <from>
                    <xdr:col>7</xdr:col>
                    <xdr:colOff>0</xdr:colOff>
                    <xdr:row>35</xdr:row>
                    <xdr:rowOff>0</xdr:rowOff>
                  </from>
                  <to>
                    <xdr:col>10</xdr:col>
                    <xdr:colOff>381000</xdr:colOff>
                    <xdr:row>35</xdr:row>
                    <xdr:rowOff>304800</xdr:rowOff>
                  </to>
                </anchor>
              </controlPr>
            </control>
          </mc:Choice>
        </mc:AlternateContent>
        <mc:AlternateContent xmlns:mc="http://schemas.openxmlformats.org/markup-compatibility/2006">
          <mc:Choice Requires="x14">
            <control shapeId="48140" r:id="rId16" name="Group Box 12">
              <controlPr defaultSize="0" autoFill="0" autoPict="0">
                <anchor moveWithCells="1">
                  <from>
                    <xdr:col>7</xdr:col>
                    <xdr:colOff>0</xdr:colOff>
                    <xdr:row>36</xdr:row>
                    <xdr:rowOff>0</xdr:rowOff>
                  </from>
                  <to>
                    <xdr:col>10</xdr:col>
                    <xdr:colOff>381000</xdr:colOff>
                    <xdr:row>36</xdr:row>
                    <xdr:rowOff>304800</xdr:rowOff>
                  </to>
                </anchor>
              </controlPr>
            </control>
          </mc:Choice>
        </mc:AlternateContent>
        <mc:AlternateContent xmlns:mc="http://schemas.openxmlformats.org/markup-compatibility/2006">
          <mc:Choice Requires="x14">
            <control shapeId="48141" r:id="rId17" name="Group Box 13">
              <controlPr defaultSize="0" autoFill="0" autoPict="0">
                <anchor moveWithCells="1">
                  <from>
                    <xdr:col>7</xdr:col>
                    <xdr:colOff>0</xdr:colOff>
                    <xdr:row>37</xdr:row>
                    <xdr:rowOff>0</xdr:rowOff>
                  </from>
                  <to>
                    <xdr:col>10</xdr:col>
                    <xdr:colOff>381000</xdr:colOff>
                    <xdr:row>37</xdr:row>
                    <xdr:rowOff>304800</xdr:rowOff>
                  </to>
                </anchor>
              </controlPr>
            </control>
          </mc:Choice>
        </mc:AlternateContent>
        <mc:AlternateContent xmlns:mc="http://schemas.openxmlformats.org/markup-compatibility/2006">
          <mc:Choice Requires="x14">
            <control shapeId="48142" r:id="rId18" name="Group Box 14">
              <controlPr defaultSize="0" autoFill="0" autoPict="0">
                <anchor moveWithCells="1">
                  <from>
                    <xdr:col>7</xdr:col>
                    <xdr:colOff>0</xdr:colOff>
                    <xdr:row>40</xdr:row>
                    <xdr:rowOff>0</xdr:rowOff>
                  </from>
                  <to>
                    <xdr:col>10</xdr:col>
                    <xdr:colOff>381000</xdr:colOff>
                    <xdr:row>41</xdr:row>
                    <xdr:rowOff>0</xdr:rowOff>
                  </to>
                </anchor>
              </controlPr>
            </control>
          </mc:Choice>
        </mc:AlternateContent>
        <mc:AlternateContent xmlns:mc="http://schemas.openxmlformats.org/markup-compatibility/2006">
          <mc:Choice Requires="x14">
            <control shapeId="48143" r:id="rId19" name="Group Box 15">
              <controlPr defaultSize="0" autoFill="0" autoPict="0">
                <anchor moveWithCells="1">
                  <from>
                    <xdr:col>7</xdr:col>
                    <xdr:colOff>0</xdr:colOff>
                    <xdr:row>32</xdr:row>
                    <xdr:rowOff>0</xdr:rowOff>
                  </from>
                  <to>
                    <xdr:col>10</xdr:col>
                    <xdr:colOff>381000</xdr:colOff>
                    <xdr:row>32</xdr:row>
                    <xdr:rowOff>304800</xdr:rowOff>
                  </to>
                </anchor>
              </controlPr>
            </control>
          </mc:Choice>
        </mc:AlternateContent>
        <mc:AlternateContent xmlns:mc="http://schemas.openxmlformats.org/markup-compatibility/2006">
          <mc:Choice Requires="x14">
            <control shapeId="48144" r:id="rId20" name="Group Box 16">
              <controlPr defaultSize="0" autoFill="0" autoPict="0">
                <anchor moveWithCells="1">
                  <from>
                    <xdr:col>7</xdr:col>
                    <xdr:colOff>0</xdr:colOff>
                    <xdr:row>31</xdr:row>
                    <xdr:rowOff>0</xdr:rowOff>
                  </from>
                  <to>
                    <xdr:col>10</xdr:col>
                    <xdr:colOff>381000</xdr:colOff>
                    <xdr:row>31</xdr:row>
                    <xdr:rowOff>304800</xdr:rowOff>
                  </to>
                </anchor>
              </controlPr>
            </control>
          </mc:Choice>
        </mc:AlternateContent>
        <mc:AlternateContent xmlns:mc="http://schemas.openxmlformats.org/markup-compatibility/2006">
          <mc:Choice Requires="x14">
            <control shapeId="48145" r:id="rId21" name="Group Box 17">
              <controlPr defaultSize="0" print="0" autoFill="0" autoPict="0">
                <anchor moveWithCells="1">
                  <from>
                    <xdr:col>7</xdr:col>
                    <xdr:colOff>0</xdr:colOff>
                    <xdr:row>29</xdr:row>
                    <xdr:rowOff>69850</xdr:rowOff>
                  </from>
                  <to>
                    <xdr:col>10</xdr:col>
                    <xdr:colOff>190500</xdr:colOff>
                    <xdr:row>30</xdr:row>
                    <xdr:rowOff>0</xdr:rowOff>
                  </to>
                </anchor>
              </controlPr>
            </control>
          </mc:Choice>
        </mc:AlternateContent>
        <mc:AlternateContent xmlns:mc="http://schemas.openxmlformats.org/markup-compatibility/2006">
          <mc:Choice Requires="x14">
            <control shapeId="48146" r:id="rId22" name="Group Box 18">
              <controlPr defaultSize="0" autoFill="0" autoPict="0">
                <anchor moveWithCells="1">
                  <from>
                    <xdr:col>7</xdr:col>
                    <xdr:colOff>0</xdr:colOff>
                    <xdr:row>38</xdr:row>
                    <xdr:rowOff>0</xdr:rowOff>
                  </from>
                  <to>
                    <xdr:col>10</xdr:col>
                    <xdr:colOff>381000</xdr:colOff>
                    <xdr:row>38</xdr:row>
                    <xdr:rowOff>304800</xdr:rowOff>
                  </to>
                </anchor>
              </controlPr>
            </control>
          </mc:Choice>
        </mc:AlternateContent>
        <mc:AlternateContent xmlns:mc="http://schemas.openxmlformats.org/markup-compatibility/2006">
          <mc:Choice Requires="x14">
            <control shapeId="48147" r:id="rId23" name="Group Box 19">
              <controlPr defaultSize="0" autoFill="0" autoPict="0">
                <anchor moveWithCells="1">
                  <from>
                    <xdr:col>7</xdr:col>
                    <xdr:colOff>0</xdr:colOff>
                    <xdr:row>39</xdr:row>
                    <xdr:rowOff>0</xdr:rowOff>
                  </from>
                  <to>
                    <xdr:col>10</xdr:col>
                    <xdr:colOff>381000</xdr:colOff>
                    <xdr:row>39</xdr:row>
                    <xdr:rowOff>304800</xdr:rowOff>
                  </to>
                </anchor>
              </controlPr>
            </control>
          </mc:Choice>
        </mc:AlternateContent>
        <mc:AlternateContent xmlns:mc="http://schemas.openxmlformats.org/markup-compatibility/2006">
          <mc:Choice Requires="x14">
            <control shapeId="48148" r:id="rId24" name="Group Box 20">
              <controlPr defaultSize="0" autoFill="0" autoPict="0">
                <anchor moveWithCells="1">
                  <from>
                    <xdr:col>7</xdr:col>
                    <xdr:colOff>0</xdr:colOff>
                    <xdr:row>49</xdr:row>
                    <xdr:rowOff>0</xdr:rowOff>
                  </from>
                  <to>
                    <xdr:col>10</xdr:col>
                    <xdr:colOff>381000</xdr:colOff>
                    <xdr:row>50</xdr:row>
                    <xdr:rowOff>12700</xdr:rowOff>
                  </to>
                </anchor>
              </controlPr>
            </control>
          </mc:Choice>
        </mc:AlternateContent>
        <mc:AlternateContent xmlns:mc="http://schemas.openxmlformats.org/markup-compatibility/2006">
          <mc:Choice Requires="x14">
            <control shapeId="48149" r:id="rId25" name="Group Box 21">
              <controlPr defaultSize="0" autoFill="0" autoPict="0">
                <anchor moveWithCells="1">
                  <from>
                    <xdr:col>7</xdr:col>
                    <xdr:colOff>0</xdr:colOff>
                    <xdr:row>50</xdr:row>
                    <xdr:rowOff>0</xdr:rowOff>
                  </from>
                  <to>
                    <xdr:col>10</xdr:col>
                    <xdr:colOff>381000</xdr:colOff>
                    <xdr:row>50</xdr:row>
                    <xdr:rowOff>304800</xdr:rowOff>
                  </to>
                </anchor>
              </controlPr>
            </control>
          </mc:Choice>
        </mc:AlternateContent>
        <mc:AlternateContent xmlns:mc="http://schemas.openxmlformats.org/markup-compatibility/2006">
          <mc:Choice Requires="x14">
            <control shapeId="48150" r:id="rId26" name="Group Box 22">
              <controlPr defaultSize="0" autoFill="0" autoPict="0">
                <anchor moveWithCells="1">
                  <from>
                    <xdr:col>7</xdr:col>
                    <xdr:colOff>0</xdr:colOff>
                    <xdr:row>55</xdr:row>
                    <xdr:rowOff>0</xdr:rowOff>
                  </from>
                  <to>
                    <xdr:col>10</xdr:col>
                    <xdr:colOff>381000</xdr:colOff>
                    <xdr:row>56</xdr:row>
                    <xdr:rowOff>0</xdr:rowOff>
                  </to>
                </anchor>
              </controlPr>
            </control>
          </mc:Choice>
        </mc:AlternateContent>
        <mc:AlternateContent xmlns:mc="http://schemas.openxmlformats.org/markup-compatibility/2006">
          <mc:Choice Requires="x14">
            <control shapeId="48151" r:id="rId27" name="Group Box 23">
              <controlPr defaultSize="0" autoFill="0" autoPict="0">
                <anchor moveWithCells="1">
                  <from>
                    <xdr:col>7</xdr:col>
                    <xdr:colOff>0</xdr:colOff>
                    <xdr:row>60</xdr:row>
                    <xdr:rowOff>0</xdr:rowOff>
                  </from>
                  <to>
                    <xdr:col>10</xdr:col>
                    <xdr:colOff>381000</xdr:colOff>
                    <xdr:row>61</xdr:row>
                    <xdr:rowOff>0</xdr:rowOff>
                  </to>
                </anchor>
              </controlPr>
            </control>
          </mc:Choice>
        </mc:AlternateContent>
        <mc:AlternateContent xmlns:mc="http://schemas.openxmlformats.org/markup-compatibility/2006">
          <mc:Choice Requires="x14">
            <control shapeId="48152" r:id="rId28" name="Group Box 24">
              <controlPr defaultSize="0" autoFill="0" autoPict="0">
                <anchor moveWithCells="1">
                  <from>
                    <xdr:col>7</xdr:col>
                    <xdr:colOff>0</xdr:colOff>
                    <xdr:row>61</xdr:row>
                    <xdr:rowOff>0</xdr:rowOff>
                  </from>
                  <to>
                    <xdr:col>10</xdr:col>
                    <xdr:colOff>381000</xdr:colOff>
                    <xdr:row>61</xdr:row>
                    <xdr:rowOff>304800</xdr:rowOff>
                  </to>
                </anchor>
              </controlPr>
            </control>
          </mc:Choice>
        </mc:AlternateContent>
        <mc:AlternateContent xmlns:mc="http://schemas.openxmlformats.org/markup-compatibility/2006">
          <mc:Choice Requires="x14">
            <control shapeId="48153" r:id="rId29" name="Group Box 25">
              <controlPr defaultSize="0" autoFill="0" autoPict="0">
                <anchor moveWithCells="1">
                  <from>
                    <xdr:col>7</xdr:col>
                    <xdr:colOff>0</xdr:colOff>
                    <xdr:row>62</xdr:row>
                    <xdr:rowOff>0</xdr:rowOff>
                  </from>
                  <to>
                    <xdr:col>10</xdr:col>
                    <xdr:colOff>381000</xdr:colOff>
                    <xdr:row>62</xdr:row>
                    <xdr:rowOff>304800</xdr:rowOff>
                  </to>
                </anchor>
              </controlPr>
            </control>
          </mc:Choice>
        </mc:AlternateContent>
        <mc:AlternateContent xmlns:mc="http://schemas.openxmlformats.org/markup-compatibility/2006">
          <mc:Choice Requires="x14">
            <control shapeId="48154" r:id="rId30" name="Group Box 26">
              <controlPr defaultSize="0" autoFill="0" autoPict="0">
                <anchor moveWithCells="1">
                  <from>
                    <xdr:col>7</xdr:col>
                    <xdr:colOff>0</xdr:colOff>
                    <xdr:row>67</xdr:row>
                    <xdr:rowOff>0</xdr:rowOff>
                  </from>
                  <to>
                    <xdr:col>10</xdr:col>
                    <xdr:colOff>381000</xdr:colOff>
                    <xdr:row>68</xdr:row>
                    <xdr:rowOff>0</xdr:rowOff>
                  </to>
                </anchor>
              </controlPr>
            </control>
          </mc:Choice>
        </mc:AlternateContent>
        <mc:AlternateContent xmlns:mc="http://schemas.openxmlformats.org/markup-compatibility/2006">
          <mc:Choice Requires="x14">
            <control shapeId="48155" r:id="rId31" name="Group Box 27">
              <controlPr defaultSize="0" autoFill="0" autoPict="0">
                <anchor moveWithCells="1">
                  <from>
                    <xdr:col>7</xdr:col>
                    <xdr:colOff>0</xdr:colOff>
                    <xdr:row>68</xdr:row>
                    <xdr:rowOff>0</xdr:rowOff>
                  </from>
                  <to>
                    <xdr:col>10</xdr:col>
                    <xdr:colOff>381000</xdr:colOff>
                    <xdr:row>68</xdr:row>
                    <xdr:rowOff>304800</xdr:rowOff>
                  </to>
                </anchor>
              </controlPr>
            </control>
          </mc:Choice>
        </mc:AlternateContent>
        <mc:AlternateContent xmlns:mc="http://schemas.openxmlformats.org/markup-compatibility/2006">
          <mc:Choice Requires="x14">
            <control shapeId="48156" r:id="rId32" name="Group Box 28">
              <controlPr defaultSize="0" autoFill="0" autoPict="0">
                <anchor moveWithCells="1">
                  <from>
                    <xdr:col>7</xdr:col>
                    <xdr:colOff>0</xdr:colOff>
                    <xdr:row>69</xdr:row>
                    <xdr:rowOff>0</xdr:rowOff>
                  </from>
                  <to>
                    <xdr:col>10</xdr:col>
                    <xdr:colOff>381000</xdr:colOff>
                    <xdr:row>69</xdr:row>
                    <xdr:rowOff>304800</xdr:rowOff>
                  </to>
                </anchor>
              </controlPr>
            </control>
          </mc:Choice>
        </mc:AlternateContent>
        <mc:AlternateContent xmlns:mc="http://schemas.openxmlformats.org/markup-compatibility/2006">
          <mc:Choice Requires="x14">
            <control shapeId="48157" r:id="rId33" name="Group Box 29">
              <controlPr defaultSize="0" autoFill="0" autoPict="0">
                <anchor moveWithCells="1">
                  <from>
                    <xdr:col>7</xdr:col>
                    <xdr:colOff>0</xdr:colOff>
                    <xdr:row>70</xdr:row>
                    <xdr:rowOff>0</xdr:rowOff>
                  </from>
                  <to>
                    <xdr:col>10</xdr:col>
                    <xdr:colOff>381000</xdr:colOff>
                    <xdr:row>70</xdr:row>
                    <xdr:rowOff>304800</xdr:rowOff>
                  </to>
                </anchor>
              </controlPr>
            </control>
          </mc:Choice>
        </mc:AlternateContent>
        <mc:AlternateContent xmlns:mc="http://schemas.openxmlformats.org/markup-compatibility/2006">
          <mc:Choice Requires="x14">
            <control shapeId="48158" r:id="rId34" name="Group Box 30">
              <controlPr defaultSize="0" autoFill="0" autoPict="0">
                <anchor moveWithCells="1">
                  <from>
                    <xdr:col>7</xdr:col>
                    <xdr:colOff>0</xdr:colOff>
                    <xdr:row>72</xdr:row>
                    <xdr:rowOff>0</xdr:rowOff>
                  </from>
                  <to>
                    <xdr:col>10</xdr:col>
                    <xdr:colOff>381000</xdr:colOff>
                    <xdr:row>72</xdr:row>
                    <xdr:rowOff>304800</xdr:rowOff>
                  </to>
                </anchor>
              </controlPr>
            </control>
          </mc:Choice>
        </mc:AlternateContent>
        <mc:AlternateContent xmlns:mc="http://schemas.openxmlformats.org/markup-compatibility/2006">
          <mc:Choice Requires="x14">
            <control shapeId="48159" r:id="rId35" name="Group Box 31">
              <controlPr defaultSize="0" autoFill="0" autoPict="0">
                <anchor moveWithCells="1">
                  <from>
                    <xdr:col>7</xdr:col>
                    <xdr:colOff>0</xdr:colOff>
                    <xdr:row>73</xdr:row>
                    <xdr:rowOff>0</xdr:rowOff>
                  </from>
                  <to>
                    <xdr:col>10</xdr:col>
                    <xdr:colOff>381000</xdr:colOff>
                    <xdr:row>73</xdr:row>
                    <xdr:rowOff>304800</xdr:rowOff>
                  </to>
                </anchor>
              </controlPr>
            </control>
          </mc:Choice>
        </mc:AlternateContent>
        <mc:AlternateContent xmlns:mc="http://schemas.openxmlformats.org/markup-compatibility/2006">
          <mc:Choice Requires="x14">
            <control shapeId="48160" r:id="rId36" name="Group Box 32">
              <controlPr defaultSize="0" autoFill="0" autoPict="0">
                <anchor moveWithCells="1">
                  <from>
                    <xdr:col>7</xdr:col>
                    <xdr:colOff>0</xdr:colOff>
                    <xdr:row>74</xdr:row>
                    <xdr:rowOff>0</xdr:rowOff>
                  </from>
                  <to>
                    <xdr:col>10</xdr:col>
                    <xdr:colOff>381000</xdr:colOff>
                    <xdr:row>74</xdr:row>
                    <xdr:rowOff>304800</xdr:rowOff>
                  </to>
                </anchor>
              </controlPr>
            </control>
          </mc:Choice>
        </mc:AlternateContent>
        <mc:AlternateContent xmlns:mc="http://schemas.openxmlformats.org/markup-compatibility/2006">
          <mc:Choice Requires="x14">
            <control shapeId="48161" r:id="rId37" name="Group Box 33">
              <controlPr defaultSize="0" autoFill="0" autoPict="0">
                <anchor moveWithCells="1">
                  <from>
                    <xdr:col>7</xdr:col>
                    <xdr:colOff>0</xdr:colOff>
                    <xdr:row>75</xdr:row>
                    <xdr:rowOff>0</xdr:rowOff>
                  </from>
                  <to>
                    <xdr:col>10</xdr:col>
                    <xdr:colOff>381000</xdr:colOff>
                    <xdr:row>75</xdr:row>
                    <xdr:rowOff>304800</xdr:rowOff>
                  </to>
                </anchor>
              </controlPr>
            </control>
          </mc:Choice>
        </mc:AlternateContent>
        <mc:AlternateContent xmlns:mc="http://schemas.openxmlformats.org/markup-compatibility/2006">
          <mc:Choice Requires="x14">
            <control shapeId="48162" r:id="rId38" name="Group Box 34">
              <controlPr defaultSize="0" autoFill="0" autoPict="0">
                <anchor moveWithCells="1">
                  <from>
                    <xdr:col>7</xdr:col>
                    <xdr:colOff>0</xdr:colOff>
                    <xdr:row>76</xdr:row>
                    <xdr:rowOff>0</xdr:rowOff>
                  </from>
                  <to>
                    <xdr:col>10</xdr:col>
                    <xdr:colOff>381000</xdr:colOff>
                    <xdr:row>76</xdr:row>
                    <xdr:rowOff>304800</xdr:rowOff>
                  </to>
                </anchor>
              </controlPr>
            </control>
          </mc:Choice>
        </mc:AlternateContent>
        <mc:AlternateContent xmlns:mc="http://schemas.openxmlformats.org/markup-compatibility/2006">
          <mc:Choice Requires="x14">
            <control shapeId="48163" r:id="rId39" name="Group Box 35">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64" r:id="rId40" name="Group Box 36">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65" r:id="rId41" name="Group Box 37">
              <controlPr defaultSize="0" autoFill="0" autoPict="0">
                <anchor moveWithCells="1">
                  <from>
                    <xdr:col>7</xdr:col>
                    <xdr:colOff>0</xdr:colOff>
                    <xdr:row>14</xdr:row>
                    <xdr:rowOff>0</xdr:rowOff>
                  </from>
                  <to>
                    <xdr:col>10</xdr:col>
                    <xdr:colOff>381000</xdr:colOff>
                    <xdr:row>14</xdr:row>
                    <xdr:rowOff>304800</xdr:rowOff>
                  </to>
                </anchor>
              </controlPr>
            </control>
          </mc:Choice>
        </mc:AlternateContent>
        <mc:AlternateContent xmlns:mc="http://schemas.openxmlformats.org/markup-compatibility/2006">
          <mc:Choice Requires="x14">
            <control shapeId="48166" r:id="rId42" name="Group Box 38">
              <controlPr defaultSize="0" autoFill="0" autoPict="0">
                <anchor moveWithCells="1">
                  <from>
                    <xdr:col>7</xdr:col>
                    <xdr:colOff>0</xdr:colOff>
                    <xdr:row>14</xdr:row>
                    <xdr:rowOff>0</xdr:rowOff>
                  </from>
                  <to>
                    <xdr:col>10</xdr:col>
                    <xdr:colOff>381000</xdr:colOff>
                    <xdr:row>14</xdr:row>
                    <xdr:rowOff>304800</xdr:rowOff>
                  </to>
                </anchor>
              </controlPr>
            </control>
          </mc:Choice>
        </mc:AlternateContent>
        <mc:AlternateContent xmlns:mc="http://schemas.openxmlformats.org/markup-compatibility/2006">
          <mc:Choice Requires="x14">
            <control shapeId="48167" r:id="rId43" name="Group Box 39">
              <controlPr defaultSize="0" print="0" autoFill="0" autoPict="0">
                <anchor moveWithCells="1">
                  <from>
                    <xdr:col>7</xdr:col>
                    <xdr:colOff>0</xdr:colOff>
                    <xdr:row>27</xdr:row>
                    <xdr:rowOff>69850</xdr:rowOff>
                  </from>
                  <to>
                    <xdr:col>10</xdr:col>
                    <xdr:colOff>190500</xdr:colOff>
                    <xdr:row>28</xdr:row>
                    <xdr:rowOff>0</xdr:rowOff>
                  </to>
                </anchor>
              </controlPr>
            </control>
          </mc:Choice>
        </mc:AlternateContent>
        <mc:AlternateContent xmlns:mc="http://schemas.openxmlformats.org/markup-compatibility/2006">
          <mc:Choice Requires="x14">
            <control shapeId="48168" r:id="rId44" name="Group Box 40">
              <controlPr defaultSize="0" print="0" autoFill="0" autoPict="0">
                <anchor moveWithCells="1">
                  <from>
                    <xdr:col>7</xdr:col>
                    <xdr:colOff>0</xdr:colOff>
                    <xdr:row>15</xdr:row>
                    <xdr:rowOff>69850</xdr:rowOff>
                  </from>
                  <to>
                    <xdr:col>10</xdr:col>
                    <xdr:colOff>190500</xdr:colOff>
                    <xdr:row>16</xdr:row>
                    <xdr:rowOff>0</xdr:rowOff>
                  </to>
                </anchor>
              </controlPr>
            </control>
          </mc:Choice>
        </mc:AlternateContent>
        <mc:AlternateContent xmlns:mc="http://schemas.openxmlformats.org/markup-compatibility/2006">
          <mc:Choice Requires="x14">
            <control shapeId="48169" r:id="rId45" name="Group Box 41">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70" r:id="rId46" name="Group Box 42">
              <controlPr defaultSize="0" autoFill="0" autoPict="0">
                <anchor moveWithCells="1">
                  <from>
                    <xdr:col>7</xdr:col>
                    <xdr:colOff>0</xdr:colOff>
                    <xdr:row>15</xdr:row>
                    <xdr:rowOff>0</xdr:rowOff>
                  </from>
                  <to>
                    <xdr:col>10</xdr:col>
                    <xdr:colOff>400050</xdr:colOff>
                    <xdr:row>15</xdr:row>
                    <xdr:rowOff>374650</xdr:rowOff>
                  </to>
                </anchor>
              </controlPr>
            </control>
          </mc:Choice>
        </mc:AlternateContent>
        <mc:AlternateContent xmlns:mc="http://schemas.openxmlformats.org/markup-compatibility/2006">
          <mc:Choice Requires="x14">
            <control shapeId="48171" r:id="rId47" name="Group Box 43">
              <controlPr defaultSize="0" autoFill="0" autoPict="0">
                <anchor moveWithCells="1">
                  <from>
                    <xdr:col>7</xdr:col>
                    <xdr:colOff>0</xdr:colOff>
                    <xdr:row>15</xdr:row>
                    <xdr:rowOff>0</xdr:rowOff>
                  </from>
                  <to>
                    <xdr:col>10</xdr:col>
                    <xdr:colOff>381000</xdr:colOff>
                    <xdr:row>15</xdr:row>
                    <xdr:rowOff>304800</xdr:rowOff>
                  </to>
                </anchor>
              </controlPr>
            </control>
          </mc:Choice>
        </mc:AlternateContent>
        <mc:AlternateContent xmlns:mc="http://schemas.openxmlformats.org/markup-compatibility/2006">
          <mc:Choice Requires="x14">
            <control shapeId="48172" r:id="rId48" name="Group Box 44">
              <controlPr defaultSize="0" autoFill="0" autoPict="0">
                <anchor moveWithCells="1">
                  <from>
                    <xdr:col>7</xdr:col>
                    <xdr:colOff>0</xdr:colOff>
                    <xdr:row>15</xdr:row>
                    <xdr:rowOff>0</xdr:rowOff>
                  </from>
                  <to>
                    <xdr:col>10</xdr:col>
                    <xdr:colOff>381000</xdr:colOff>
                    <xdr:row>15</xdr:row>
                    <xdr:rowOff>304800</xdr:rowOff>
                  </to>
                </anchor>
              </controlPr>
            </control>
          </mc:Choice>
        </mc:AlternateContent>
        <mc:AlternateContent xmlns:mc="http://schemas.openxmlformats.org/markup-compatibility/2006">
          <mc:Choice Requires="x14">
            <control shapeId="48173" r:id="rId49" name="Group Box 45">
              <controlPr defaultSize="0" print="0" autoFill="0" autoPict="0">
                <anchor moveWithCells="1">
                  <from>
                    <xdr:col>7</xdr:col>
                    <xdr:colOff>0</xdr:colOff>
                    <xdr:row>27</xdr:row>
                    <xdr:rowOff>69850</xdr:rowOff>
                  </from>
                  <to>
                    <xdr:col>10</xdr:col>
                    <xdr:colOff>190500</xdr:colOff>
                    <xdr:row>28</xdr:row>
                    <xdr:rowOff>0</xdr:rowOff>
                  </to>
                </anchor>
              </controlPr>
            </control>
          </mc:Choice>
        </mc:AlternateContent>
        <mc:AlternateContent xmlns:mc="http://schemas.openxmlformats.org/markup-compatibility/2006">
          <mc:Choice Requires="x14">
            <control shapeId="48174" r:id="rId50" name="Group Box 46">
              <controlPr defaultSize="0" autoFill="0" autoPict="0">
                <anchor moveWithCells="1">
                  <from>
                    <xdr:col>7</xdr:col>
                    <xdr:colOff>0</xdr:colOff>
                    <xdr:row>26</xdr:row>
                    <xdr:rowOff>0</xdr:rowOff>
                  </from>
                  <to>
                    <xdr:col>10</xdr:col>
                    <xdr:colOff>400050</xdr:colOff>
                    <xdr:row>27</xdr:row>
                    <xdr:rowOff>203200</xdr:rowOff>
                  </to>
                </anchor>
              </controlPr>
            </control>
          </mc:Choice>
        </mc:AlternateContent>
        <mc:AlternateContent xmlns:mc="http://schemas.openxmlformats.org/markup-compatibility/2006">
          <mc:Choice Requires="x14">
            <control shapeId="48175" r:id="rId51" name="Group Box 47">
              <controlPr defaultSize="0" print="0" autoFill="0" autoPict="0">
                <anchor moveWithCells="1">
                  <from>
                    <xdr:col>7</xdr:col>
                    <xdr:colOff>0</xdr:colOff>
                    <xdr:row>27</xdr:row>
                    <xdr:rowOff>69850</xdr:rowOff>
                  </from>
                  <to>
                    <xdr:col>10</xdr:col>
                    <xdr:colOff>190500</xdr:colOff>
                    <xdr:row>28</xdr:row>
                    <xdr:rowOff>0</xdr:rowOff>
                  </to>
                </anchor>
              </controlPr>
            </control>
          </mc:Choice>
        </mc:AlternateContent>
        <mc:AlternateContent xmlns:mc="http://schemas.openxmlformats.org/markup-compatibility/2006">
          <mc:Choice Requires="x14">
            <control shapeId="48176" r:id="rId52" name="Group Box 48">
              <controlPr defaultSize="0" autoFill="0" autoPict="0">
                <anchor moveWithCells="1">
                  <from>
                    <xdr:col>7</xdr:col>
                    <xdr:colOff>0</xdr:colOff>
                    <xdr:row>27</xdr:row>
                    <xdr:rowOff>0</xdr:rowOff>
                  </from>
                  <to>
                    <xdr:col>10</xdr:col>
                    <xdr:colOff>400050</xdr:colOff>
                    <xdr:row>27</xdr:row>
                    <xdr:rowOff>374650</xdr:rowOff>
                  </to>
                </anchor>
              </controlPr>
            </control>
          </mc:Choice>
        </mc:AlternateContent>
        <mc:AlternateContent xmlns:mc="http://schemas.openxmlformats.org/markup-compatibility/2006">
          <mc:Choice Requires="x14">
            <control shapeId="48177" r:id="rId53" name="Group Box 49">
              <controlPr defaultSize="0" autoFill="0" autoPict="0">
                <anchor moveWithCells="1">
                  <from>
                    <xdr:col>7</xdr:col>
                    <xdr:colOff>0</xdr:colOff>
                    <xdr:row>27</xdr:row>
                    <xdr:rowOff>0</xdr:rowOff>
                  </from>
                  <to>
                    <xdr:col>10</xdr:col>
                    <xdr:colOff>381000</xdr:colOff>
                    <xdr:row>27</xdr:row>
                    <xdr:rowOff>304800</xdr:rowOff>
                  </to>
                </anchor>
              </controlPr>
            </control>
          </mc:Choice>
        </mc:AlternateContent>
        <mc:AlternateContent xmlns:mc="http://schemas.openxmlformats.org/markup-compatibility/2006">
          <mc:Choice Requires="x14">
            <control shapeId="48178" r:id="rId54" name="Group Box 50">
              <controlPr defaultSize="0" autoFill="0" autoPict="0">
                <anchor moveWithCells="1">
                  <from>
                    <xdr:col>7</xdr:col>
                    <xdr:colOff>0</xdr:colOff>
                    <xdr:row>27</xdr:row>
                    <xdr:rowOff>0</xdr:rowOff>
                  </from>
                  <to>
                    <xdr:col>10</xdr:col>
                    <xdr:colOff>381000</xdr:colOff>
                    <xdr:row>27</xdr:row>
                    <xdr:rowOff>304800</xdr:rowOff>
                  </to>
                </anchor>
              </controlPr>
            </control>
          </mc:Choice>
        </mc:AlternateContent>
        <mc:AlternateContent xmlns:mc="http://schemas.openxmlformats.org/markup-compatibility/2006">
          <mc:Choice Requires="x14">
            <control shapeId="48179" r:id="rId55" name="Group Box 51">
              <controlPr defaultSize="0" print="0" autoFill="0" autoPict="0">
                <anchor moveWithCells="1">
                  <from>
                    <xdr:col>7</xdr:col>
                    <xdr:colOff>0</xdr:colOff>
                    <xdr:row>29</xdr:row>
                    <xdr:rowOff>69850</xdr:rowOff>
                  </from>
                  <to>
                    <xdr:col>10</xdr:col>
                    <xdr:colOff>190500</xdr:colOff>
                    <xdr:row>30</xdr:row>
                    <xdr:rowOff>0</xdr:rowOff>
                  </to>
                </anchor>
              </controlPr>
            </control>
          </mc:Choice>
        </mc:AlternateContent>
        <mc:AlternateContent xmlns:mc="http://schemas.openxmlformats.org/markup-compatibility/2006">
          <mc:Choice Requires="x14">
            <control shapeId="48180" r:id="rId56" name="Group Box 52">
              <controlPr defaultSize="0" print="0" autoFill="0" autoPict="0">
                <anchor moveWithCells="1">
                  <from>
                    <xdr:col>7</xdr:col>
                    <xdr:colOff>0</xdr:colOff>
                    <xdr:row>29</xdr:row>
                    <xdr:rowOff>69850</xdr:rowOff>
                  </from>
                  <to>
                    <xdr:col>10</xdr:col>
                    <xdr:colOff>190500</xdr:colOff>
                    <xdr:row>30</xdr:row>
                    <xdr:rowOff>0</xdr:rowOff>
                  </to>
                </anchor>
              </controlPr>
            </control>
          </mc:Choice>
        </mc:AlternateContent>
        <mc:AlternateContent xmlns:mc="http://schemas.openxmlformats.org/markup-compatibility/2006">
          <mc:Choice Requires="x14">
            <control shapeId="48181" r:id="rId57" name="Group Box 53">
              <controlPr defaultSize="0" print="0" autoFill="0" autoPict="0">
                <anchor moveWithCells="1">
                  <from>
                    <xdr:col>7</xdr:col>
                    <xdr:colOff>0</xdr:colOff>
                    <xdr:row>29</xdr:row>
                    <xdr:rowOff>69850</xdr:rowOff>
                  </from>
                  <to>
                    <xdr:col>10</xdr:col>
                    <xdr:colOff>190500</xdr:colOff>
                    <xdr:row>30</xdr:row>
                    <xdr:rowOff>0</xdr:rowOff>
                  </to>
                </anchor>
              </controlPr>
            </control>
          </mc:Choice>
        </mc:AlternateContent>
        <mc:AlternateContent xmlns:mc="http://schemas.openxmlformats.org/markup-compatibility/2006">
          <mc:Choice Requires="x14">
            <control shapeId="48182" r:id="rId58" name="Group Box 54">
              <controlPr defaultSize="0" autoFill="0" autoPict="0">
                <anchor moveWithCells="1">
                  <from>
                    <xdr:col>7</xdr:col>
                    <xdr:colOff>0</xdr:colOff>
                    <xdr:row>28</xdr:row>
                    <xdr:rowOff>0</xdr:rowOff>
                  </from>
                  <to>
                    <xdr:col>10</xdr:col>
                    <xdr:colOff>400050</xdr:colOff>
                    <xdr:row>29</xdr:row>
                    <xdr:rowOff>50800</xdr:rowOff>
                  </to>
                </anchor>
              </controlPr>
            </control>
          </mc:Choice>
        </mc:AlternateContent>
        <mc:AlternateContent xmlns:mc="http://schemas.openxmlformats.org/markup-compatibility/2006">
          <mc:Choice Requires="x14">
            <control shapeId="48183" r:id="rId59" name="Group Box 55">
              <controlPr defaultSize="0" print="0" autoFill="0" autoPict="0">
                <anchor moveWithCells="1">
                  <from>
                    <xdr:col>7</xdr:col>
                    <xdr:colOff>0</xdr:colOff>
                    <xdr:row>29</xdr:row>
                    <xdr:rowOff>69850</xdr:rowOff>
                  </from>
                  <to>
                    <xdr:col>10</xdr:col>
                    <xdr:colOff>190500</xdr:colOff>
                    <xdr:row>30</xdr:row>
                    <xdr:rowOff>0</xdr:rowOff>
                  </to>
                </anchor>
              </controlPr>
            </control>
          </mc:Choice>
        </mc:AlternateContent>
        <mc:AlternateContent xmlns:mc="http://schemas.openxmlformats.org/markup-compatibility/2006">
          <mc:Choice Requires="x14">
            <control shapeId="48184" r:id="rId60" name="Group Box 56">
              <controlPr defaultSize="0" autoFill="0" autoPict="0">
                <anchor moveWithCells="1">
                  <from>
                    <xdr:col>7</xdr:col>
                    <xdr:colOff>0</xdr:colOff>
                    <xdr:row>29</xdr:row>
                    <xdr:rowOff>0</xdr:rowOff>
                  </from>
                  <to>
                    <xdr:col>10</xdr:col>
                    <xdr:colOff>400050</xdr:colOff>
                    <xdr:row>29</xdr:row>
                    <xdr:rowOff>374650</xdr:rowOff>
                  </to>
                </anchor>
              </controlPr>
            </control>
          </mc:Choice>
        </mc:AlternateContent>
        <mc:AlternateContent xmlns:mc="http://schemas.openxmlformats.org/markup-compatibility/2006">
          <mc:Choice Requires="x14">
            <control shapeId="48185" r:id="rId61" name="Group Box 57">
              <controlPr defaultSize="0" autoFill="0" autoPict="0">
                <anchor moveWithCells="1">
                  <from>
                    <xdr:col>7</xdr:col>
                    <xdr:colOff>0</xdr:colOff>
                    <xdr:row>29</xdr:row>
                    <xdr:rowOff>0</xdr:rowOff>
                  </from>
                  <to>
                    <xdr:col>10</xdr:col>
                    <xdr:colOff>381000</xdr:colOff>
                    <xdr:row>29</xdr:row>
                    <xdr:rowOff>304800</xdr:rowOff>
                  </to>
                </anchor>
              </controlPr>
            </control>
          </mc:Choice>
        </mc:AlternateContent>
        <mc:AlternateContent xmlns:mc="http://schemas.openxmlformats.org/markup-compatibility/2006">
          <mc:Choice Requires="x14">
            <control shapeId="48186" r:id="rId62" name="Group Box 58">
              <controlPr defaultSize="0" autoFill="0" autoPict="0">
                <anchor moveWithCells="1">
                  <from>
                    <xdr:col>7</xdr:col>
                    <xdr:colOff>0</xdr:colOff>
                    <xdr:row>29</xdr:row>
                    <xdr:rowOff>0</xdr:rowOff>
                  </from>
                  <to>
                    <xdr:col>10</xdr:col>
                    <xdr:colOff>381000</xdr:colOff>
                    <xdr:row>29</xdr:row>
                    <xdr:rowOff>304800</xdr:rowOff>
                  </to>
                </anchor>
              </controlPr>
            </control>
          </mc:Choice>
        </mc:AlternateContent>
        <mc:AlternateContent xmlns:mc="http://schemas.openxmlformats.org/markup-compatibility/2006">
          <mc:Choice Requires="x14">
            <control shapeId="48187" r:id="rId63" name="Group Box 59">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88" r:id="rId64" name="Group Box 60">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89" r:id="rId65" name="Group Box 61">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90" r:id="rId66" name="Group Box 62">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91" r:id="rId67" name="Group Box 63">
              <controlPr defaultSize="0" autoFill="0" autoPict="0">
                <anchor moveWithCells="1">
                  <from>
                    <xdr:col>7</xdr:col>
                    <xdr:colOff>0</xdr:colOff>
                    <xdr:row>70</xdr:row>
                    <xdr:rowOff>0</xdr:rowOff>
                  </from>
                  <to>
                    <xdr:col>10</xdr:col>
                    <xdr:colOff>400050</xdr:colOff>
                    <xdr:row>71</xdr:row>
                    <xdr:rowOff>57150</xdr:rowOff>
                  </to>
                </anchor>
              </controlPr>
            </control>
          </mc:Choice>
        </mc:AlternateContent>
        <mc:AlternateContent xmlns:mc="http://schemas.openxmlformats.org/markup-compatibility/2006">
          <mc:Choice Requires="x14">
            <control shapeId="48192" r:id="rId68" name="Group Box 64">
              <controlPr defaultSize="0" print="0" autoFill="0" autoPict="0">
                <anchor moveWithCells="1">
                  <from>
                    <xdr:col>7</xdr:col>
                    <xdr:colOff>0</xdr:colOff>
                    <xdr:row>71</xdr:row>
                    <xdr:rowOff>69850</xdr:rowOff>
                  </from>
                  <to>
                    <xdr:col>10</xdr:col>
                    <xdr:colOff>190500</xdr:colOff>
                    <xdr:row>72</xdr:row>
                    <xdr:rowOff>0</xdr:rowOff>
                  </to>
                </anchor>
              </controlPr>
            </control>
          </mc:Choice>
        </mc:AlternateContent>
        <mc:AlternateContent xmlns:mc="http://schemas.openxmlformats.org/markup-compatibility/2006">
          <mc:Choice Requires="x14">
            <control shapeId="48193" r:id="rId69" name="Group Box 65">
              <controlPr defaultSize="0" autoFill="0" autoPict="0">
                <anchor moveWithCells="1">
                  <from>
                    <xdr:col>7</xdr:col>
                    <xdr:colOff>0</xdr:colOff>
                    <xdr:row>71</xdr:row>
                    <xdr:rowOff>0</xdr:rowOff>
                  </from>
                  <to>
                    <xdr:col>10</xdr:col>
                    <xdr:colOff>400050</xdr:colOff>
                    <xdr:row>71</xdr:row>
                    <xdr:rowOff>374650</xdr:rowOff>
                  </to>
                </anchor>
              </controlPr>
            </control>
          </mc:Choice>
        </mc:AlternateContent>
        <mc:AlternateContent xmlns:mc="http://schemas.openxmlformats.org/markup-compatibility/2006">
          <mc:Choice Requires="x14">
            <control shapeId="48194" r:id="rId70" name="Group Box 66">
              <controlPr defaultSize="0" autoFill="0" autoPict="0">
                <anchor moveWithCells="1">
                  <from>
                    <xdr:col>7</xdr:col>
                    <xdr:colOff>0</xdr:colOff>
                    <xdr:row>71</xdr:row>
                    <xdr:rowOff>0</xdr:rowOff>
                  </from>
                  <to>
                    <xdr:col>10</xdr:col>
                    <xdr:colOff>381000</xdr:colOff>
                    <xdr:row>71</xdr:row>
                    <xdr:rowOff>304800</xdr:rowOff>
                  </to>
                </anchor>
              </controlPr>
            </control>
          </mc:Choice>
        </mc:AlternateContent>
        <mc:AlternateContent xmlns:mc="http://schemas.openxmlformats.org/markup-compatibility/2006">
          <mc:Choice Requires="x14">
            <control shapeId="48195" r:id="rId71" name="Group Box 67">
              <controlPr defaultSize="0" autoFill="0" autoPict="0">
                <anchor moveWithCells="1">
                  <from>
                    <xdr:col>7</xdr:col>
                    <xdr:colOff>0</xdr:colOff>
                    <xdr:row>71</xdr:row>
                    <xdr:rowOff>0</xdr:rowOff>
                  </from>
                  <to>
                    <xdr:col>10</xdr:col>
                    <xdr:colOff>381000</xdr:colOff>
                    <xdr:row>71</xdr:row>
                    <xdr:rowOff>304800</xdr:rowOff>
                  </to>
                </anchor>
              </controlPr>
            </control>
          </mc:Choice>
        </mc:AlternateContent>
        <mc:AlternateContent xmlns:mc="http://schemas.openxmlformats.org/markup-compatibility/2006">
          <mc:Choice Requires="x14">
            <control shapeId="48196" r:id="rId72" name="Group Box 68">
              <controlPr defaultSize="0" autoFill="0" autoPict="0">
                <anchor moveWithCells="1">
                  <from>
                    <xdr:col>7</xdr:col>
                    <xdr:colOff>0</xdr:colOff>
                    <xdr:row>20</xdr:row>
                    <xdr:rowOff>12700</xdr:rowOff>
                  </from>
                  <to>
                    <xdr:col>10</xdr:col>
                    <xdr:colOff>412750</xdr:colOff>
                    <xdr:row>21</xdr:row>
                    <xdr:rowOff>0</xdr:rowOff>
                  </to>
                </anchor>
              </controlPr>
            </control>
          </mc:Choice>
        </mc:AlternateContent>
        <mc:AlternateContent xmlns:mc="http://schemas.openxmlformats.org/markup-compatibility/2006">
          <mc:Choice Requires="x14">
            <control shapeId="48197" r:id="rId73" name="Option Button 69">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48198" r:id="rId74" name="Option Button 70">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48199" r:id="rId75" name="Option Button 71">
              <controlPr defaultSize="0" autoFill="0" autoLine="0" autoPict="0">
                <anchor moveWithCells="1" sizeWithCells="1">
                  <from>
                    <xdr:col>7</xdr:col>
                    <xdr:colOff>0</xdr:colOff>
                    <xdr:row>17</xdr:row>
                    <xdr:rowOff>203200</xdr:rowOff>
                  </from>
                  <to>
                    <xdr:col>7</xdr:col>
                    <xdr:colOff>0</xdr:colOff>
                    <xdr:row>17</xdr:row>
                    <xdr:rowOff>203200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65B7-470E-43DD-A1F3-3F18E13954A1}">
  <dimension ref="A2:D40"/>
  <sheetViews>
    <sheetView workbookViewId="0"/>
  </sheetViews>
  <sheetFormatPr baseColWidth="10" defaultColWidth="10.81640625" defaultRowHeight="14.5"/>
  <cols>
    <col min="1" max="16384" width="10.81640625" style="363"/>
  </cols>
  <sheetData>
    <row r="2" spans="1:4">
      <c r="A2" s="366" t="s">
        <v>575</v>
      </c>
      <c r="D2" s="363" t="s">
        <v>576</v>
      </c>
    </row>
    <row r="3" spans="1:4">
      <c r="A3" s="366" t="s">
        <v>577</v>
      </c>
      <c r="D3" s="363" t="s">
        <v>578</v>
      </c>
    </row>
    <row r="4" spans="1:4">
      <c r="A4" s="366" t="s">
        <v>579</v>
      </c>
    </row>
    <row r="5" spans="1:4">
      <c r="A5" s="366" t="s">
        <v>580</v>
      </c>
      <c r="D5" s="363" t="s">
        <v>581</v>
      </c>
    </row>
    <row r="6" spans="1:4">
      <c r="A6" s="366" t="s">
        <v>582</v>
      </c>
      <c r="D6" s="363" t="s">
        <v>583</v>
      </c>
    </row>
    <row r="7" spans="1:4">
      <c r="A7" s="366" t="s">
        <v>584</v>
      </c>
    </row>
    <row r="8" spans="1:4">
      <c r="A8" s="366" t="s">
        <v>585</v>
      </c>
      <c r="D8" s="363" t="s">
        <v>586</v>
      </c>
    </row>
    <row r="9" spans="1:4">
      <c r="A9" s="366" t="s">
        <v>587</v>
      </c>
      <c r="D9" s="363" t="s">
        <v>588</v>
      </c>
    </row>
    <row r="10" spans="1:4">
      <c r="A10" s="366" t="s">
        <v>589</v>
      </c>
    </row>
    <row r="11" spans="1:4">
      <c r="A11" s="366" t="s">
        <v>590</v>
      </c>
      <c r="D11" s="363" t="s">
        <v>586</v>
      </c>
    </row>
    <row r="12" spans="1:4">
      <c r="A12" s="366" t="s">
        <v>591</v>
      </c>
      <c r="D12" s="363" t="s">
        <v>592</v>
      </c>
    </row>
    <row r="13" spans="1:4">
      <c r="A13" s="366" t="s">
        <v>593</v>
      </c>
    </row>
    <row r="14" spans="1:4">
      <c r="A14" s="366" t="s">
        <v>594</v>
      </c>
    </row>
    <row r="15" spans="1:4">
      <c r="A15" s="366" t="s">
        <v>595</v>
      </c>
      <c r="D15" s="399" t="s">
        <v>517</v>
      </c>
    </row>
    <row r="16" spans="1:4">
      <c r="A16" s="366" t="s">
        <v>596</v>
      </c>
      <c r="D16" s="400" t="s">
        <v>518</v>
      </c>
    </row>
    <row r="17" spans="1:4">
      <c r="A17" s="366" t="s">
        <v>597</v>
      </c>
      <c r="D17" s="400" t="s">
        <v>516</v>
      </c>
    </row>
    <row r="18" spans="1:4">
      <c r="D18" s="401"/>
    </row>
    <row r="19" spans="1:4">
      <c r="A19" s="366" t="s">
        <v>48</v>
      </c>
      <c r="B19" s="63"/>
    </row>
    <row r="20" spans="1:4">
      <c r="A20" s="366" t="s">
        <v>49</v>
      </c>
      <c r="B20" s="63"/>
      <c r="D20" s="399">
        <v>10</v>
      </c>
    </row>
    <row r="21" spans="1:4">
      <c r="A21" s="366" t="s">
        <v>50</v>
      </c>
      <c r="B21" s="63"/>
      <c r="D21" s="400">
        <v>25</v>
      </c>
    </row>
    <row r="22" spans="1:4">
      <c r="A22" s="366" t="s">
        <v>51</v>
      </c>
      <c r="B22" s="63"/>
      <c r="D22" s="400">
        <v>35</v>
      </c>
    </row>
    <row r="23" spans="1:4">
      <c r="A23" s="366" t="s">
        <v>52</v>
      </c>
      <c r="B23" s="63"/>
      <c r="D23" s="401"/>
    </row>
    <row r="24" spans="1:4">
      <c r="A24" s="366" t="s">
        <v>598</v>
      </c>
      <c r="B24" s="63"/>
    </row>
    <row r="25" spans="1:4">
      <c r="A25" s="366" t="s">
        <v>599</v>
      </c>
      <c r="B25" s="63"/>
      <c r="D25" s="399">
        <v>1</v>
      </c>
    </row>
    <row r="26" spans="1:4">
      <c r="A26" s="366" t="s">
        <v>600</v>
      </c>
      <c r="B26" s="63"/>
      <c r="D26" s="400">
        <v>2</v>
      </c>
    </row>
    <row r="27" spans="1:4">
      <c r="A27" s="366" t="s">
        <v>601</v>
      </c>
      <c r="B27" s="63"/>
      <c r="D27" s="400">
        <v>3</v>
      </c>
    </row>
    <row r="28" spans="1:4">
      <c r="A28" s="366" t="s">
        <v>602</v>
      </c>
      <c r="B28" s="63"/>
      <c r="D28" s="400">
        <v>4</v>
      </c>
    </row>
    <row r="29" spans="1:4">
      <c r="B29" s="63"/>
      <c r="D29" s="400">
        <v>5</v>
      </c>
    </row>
    <row r="30" spans="1:4">
      <c r="A30" s="63"/>
      <c r="B30" s="63"/>
      <c r="D30" s="401"/>
    </row>
    <row r="31" spans="1:4">
      <c r="A31" s="63"/>
      <c r="B31" s="63"/>
    </row>
    <row r="32" spans="1:4">
      <c r="A32" s="63"/>
      <c r="B32" s="63"/>
    </row>
    <row r="33" spans="1:2">
      <c r="A33" s="63"/>
      <c r="B33" s="63"/>
    </row>
    <row r="34" spans="1:2">
      <c r="A34" s="366" t="s">
        <v>603</v>
      </c>
      <c r="B34" s="63"/>
    </row>
    <row r="35" spans="1:2">
      <c r="A35" s="366" t="s">
        <v>604</v>
      </c>
      <c r="B35" s="63"/>
    </row>
    <row r="36" spans="1:2">
      <c r="A36" s="366" t="s">
        <v>605</v>
      </c>
      <c r="B36" s="63"/>
    </row>
    <row r="37" spans="1:2">
      <c r="A37" s="366" t="s">
        <v>606</v>
      </c>
      <c r="B37" s="63"/>
    </row>
    <row r="38" spans="1:2">
      <c r="A38" s="366" t="s">
        <v>607</v>
      </c>
      <c r="B38" s="63"/>
    </row>
    <row r="39" spans="1:2">
      <c r="A39" s="366" t="s">
        <v>608</v>
      </c>
      <c r="B39" s="63"/>
    </row>
    <row r="40" spans="1:2">
      <c r="A40" s="366" t="s">
        <v>609</v>
      </c>
      <c r="B40" s="63"/>
    </row>
  </sheetData>
  <pageMargins left="0.7" right="0.7" top="0.78740157499999996" bottom="0.78740157499999996"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13</vt:i4>
      </vt:variant>
    </vt:vector>
  </HeadingPairs>
  <TitlesOfParts>
    <vt:vector size="25" baseType="lpstr">
      <vt:lpstr>Antrag</vt:lpstr>
      <vt:lpstr>Antragsteller-Grundstück</vt:lpstr>
      <vt:lpstr>Gebäude-3</vt:lpstr>
      <vt:lpstr>Gebäude-3a</vt:lpstr>
      <vt:lpstr>Förderberechnung</vt:lpstr>
      <vt:lpstr>Kosten und Finanzierung</vt:lpstr>
      <vt:lpstr>Wirtschaftlichkeitsberechnung</vt:lpstr>
      <vt:lpstr>Erklärungen - Teil 1</vt:lpstr>
      <vt:lpstr>Erklärungen - Teil 2</vt:lpstr>
      <vt:lpstr>Erklärung Effizienzhauszuschlag</vt:lpstr>
      <vt:lpstr>Checkliste</vt:lpstr>
      <vt:lpstr>DropDowns</vt:lpstr>
      <vt:lpstr>Antrag!Druckbereich</vt:lpstr>
      <vt:lpstr>'Antragsteller-Grundstück'!Druckbereich</vt:lpstr>
      <vt:lpstr>Checkliste!Druckbereich</vt:lpstr>
      <vt:lpstr>'Erklärung Effizienzhauszuschlag'!Druckbereich</vt:lpstr>
      <vt:lpstr>'Erklärungen - Teil 1'!Druckbereich</vt:lpstr>
      <vt:lpstr>'Erklärungen - Teil 2'!Druckbereich</vt:lpstr>
      <vt:lpstr>Förderberechnung!Druckbereich</vt:lpstr>
      <vt:lpstr>'Gebäude-3'!Druckbereich</vt:lpstr>
      <vt:lpstr>'Gebäude-3a'!Druckbereich</vt:lpstr>
      <vt:lpstr>'Kosten und Finanzierung'!Druckbereich</vt:lpstr>
      <vt:lpstr>Wirtschaftlichkeitsberechnung!Druckbereich</vt:lpstr>
      <vt:lpstr>Passishaus</vt:lpstr>
      <vt:lpstr>Passivhaus</vt:lpstr>
    </vt:vector>
  </TitlesOfParts>
  <Company>Helaba FFM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 - Mietwohnungsprogramm</dc:title>
  <dc:creator>Dipl. Ing. G. Adam</dc:creator>
  <cp:lastModifiedBy>Schäfer, Elke</cp:lastModifiedBy>
  <cp:lastPrinted>2026-10-15T08:15:48Z</cp:lastPrinted>
  <dcterms:created xsi:type="dcterms:W3CDTF">2000-07-11T09:03:04Z</dcterms:created>
  <dcterms:modified xsi:type="dcterms:W3CDTF">2026-10-21T07:27:03Z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9bdf21-2fb4-4be9-9322-664ae40582cd_Enabled">
    <vt:lpwstr>true</vt:lpwstr>
  </property>
  <property fmtid="{D5CDD505-2E9C-101B-9397-08002B2CF9AE}" pid="3" name="MSIP_Label_249bdf21-2fb4-4be9-9322-664ae40582cd_SetDate">
    <vt:lpwstr>2025-07-08T15:01:18Z</vt:lpwstr>
  </property>
  <property fmtid="{D5CDD505-2E9C-101B-9397-08002B2CF9AE}" pid="4" name="MSIP_Label_249bdf21-2fb4-4be9-9322-664ae40582cd_Method">
    <vt:lpwstr>Privileged</vt:lpwstr>
  </property>
  <property fmtid="{D5CDD505-2E9C-101B-9397-08002B2CF9AE}" pid="5" name="MSIP_Label_249bdf21-2fb4-4be9-9322-664ae40582cd_Name">
    <vt:lpwstr>C2 – konzernintern (ohne Kennzeichnung)</vt:lpwstr>
  </property>
  <property fmtid="{D5CDD505-2E9C-101B-9397-08002B2CF9AE}" pid="6" name="MSIP_Label_249bdf21-2fb4-4be9-9322-664ae40582cd_SiteId">
    <vt:lpwstr>115d6c2e-8bd5-4b53-8ba7-86a5266426c5</vt:lpwstr>
  </property>
  <property fmtid="{D5CDD505-2E9C-101B-9397-08002B2CF9AE}" pid="7" name="MSIP_Label_249bdf21-2fb4-4be9-9322-664ae40582cd_ActionId">
    <vt:lpwstr>a244fb81-4a6e-4920-91b3-4ae13b83650c</vt:lpwstr>
  </property>
  <property fmtid="{D5CDD505-2E9C-101B-9397-08002B2CF9AE}" pid="8" name="MSIP_Label_249bdf21-2fb4-4be9-9322-664ae40582cd_ContentBits">
    <vt:lpwstr>0</vt:lpwstr>
  </property>
</Properties>
</file>