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drawings/drawing7.xml" ContentType="application/vnd.openxmlformats-officedocument.drawing+xml"/>
  <Override PartName="/xl/ctrlProps/ctrlProp2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ietwohnungsbau + KfW\"/>
    </mc:Choice>
  </mc:AlternateContent>
  <xr:revisionPtr revIDLastSave="0" documentId="13_ncr:1_{AE262DBA-2E91-46FD-B7C2-01252DECBBFD}" xr6:coauthVersionLast="47" xr6:coauthVersionMax="47" xr10:uidLastSave="{00000000-0000-0000-0000-000000000000}"/>
  <bookViews>
    <workbookView xWindow="-120" yWindow="-18120" windowWidth="29040" windowHeight="17640" tabRatio="658" xr2:uid="{00000000-000D-0000-FFFF-FFFF00000000}"/>
  </bookViews>
  <sheets>
    <sheet name="Antrag" sheetId="2" r:id="rId1"/>
    <sheet name="Grundstück" sheetId="3" r:id="rId2"/>
    <sheet name="Gebäude" sheetId="4" r:id="rId3"/>
    <sheet name="Gebäude Teil 2" sheetId="16" r:id="rId4"/>
    <sheet name="Kosten und Finanzierung" sheetId="6" r:id="rId5"/>
    <sheet name="Wirtschaftlichkeitsberechnung" sheetId="7" r:id="rId6"/>
    <sheet name="Erklärungen" sheetId="18" r:id="rId7"/>
    <sheet name="Erklärungen Teil 2" sheetId="15" r:id="rId8"/>
    <sheet name="Anlage Berechnung Förderbetrag" sheetId="21" r:id="rId9"/>
    <sheet name="Checkliste" sheetId="23" r:id="rId10"/>
    <sheet name="Erklärung Effizienzhauszuschlag" sheetId="26" r:id="rId11"/>
    <sheet name="Tabelle1" sheetId="19" state="hidden" r:id="rId12"/>
    <sheet name="Änderungsübersicht" sheetId="20" state="hidden" r:id="rId13"/>
  </sheets>
  <externalReferences>
    <externalReference r:id="rId14"/>
  </externalReferences>
  <definedNames>
    <definedName name="_xlnm.Print_Area" localSheetId="8">'Anlage Berechnung Förderbetrag'!$A$1:$L$51</definedName>
    <definedName name="_xlnm.Print_Area" localSheetId="0">Antrag!$A$1:$AK$71</definedName>
    <definedName name="_xlnm.Print_Area" localSheetId="9">Checkliste!$A$1:$E$85</definedName>
    <definedName name="_xlnm.Print_Area" localSheetId="10">'Erklärung Effizienzhauszuschlag'!$A$1:$K$39</definedName>
    <definedName name="_xlnm.Print_Area" localSheetId="6">Erklärungen!$A$1:$AA$129</definedName>
    <definedName name="_xlnm.Print_Area" localSheetId="7">'Erklärungen Teil 2'!$A$1:$O$42</definedName>
    <definedName name="_xlnm.Print_Area" localSheetId="3">'Gebäude Teil 2'!$A$1:$AI$58</definedName>
    <definedName name="_xlnm.Print_Area" localSheetId="4">'Kosten und Finanzierung'!$A$1:$Y$73</definedName>
    <definedName name="Kontrollkästchen1" localSheetId="9">Checkliste!$C$15</definedName>
    <definedName name="Passishaus">Gebäude!$AI$8:$AI$10</definedName>
    <definedName name="Passivhaus" localSheetId="10">[1]Gebäude!$AK$8:$AK$9</definedName>
    <definedName name="Passivhaus">Gebäude!$AK$8:$AK$9</definedName>
    <definedName name="Z_A9CD2B30_8F87_11D4_BDDB_400009F05927_.wvu.Cols" localSheetId="4" hidden="1">'Kosten und Finanzierung'!$P:$P</definedName>
    <definedName name="Z_A9CD2B30_8F87_11D4_BDDB_400009F05927_.wvu.Cols" localSheetId="5" hidden="1">Wirtschaftlichkeitsberechnung!$V:$V</definedName>
    <definedName name="Z_A9CD2B30_8F87_11D4_BDDB_400009F05927_.wvu.Rows" localSheetId="0" hidden="1">Antrag!$33:$33</definedName>
  </definedNames>
  <calcPr calcId="191029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0" i="2" l="1"/>
  <c r="AC47" i="2"/>
  <c r="AC46" i="2"/>
  <c r="AC38" i="2"/>
  <c r="AC37" i="2"/>
  <c r="G18" i="26"/>
  <c r="E12" i="26"/>
  <c r="D4" i="26" l="1"/>
  <c r="F4" i="18"/>
  <c r="D2" i="26"/>
  <c r="F2" i="18"/>
  <c r="W8" i="4" l="1"/>
  <c r="D35" i="2" l="1"/>
  <c r="P51" i="2" l="1"/>
  <c r="P42" i="2"/>
  <c r="G30" i="21" l="1"/>
  <c r="O61" i="2" l="1"/>
  <c r="BQ16" i="4" l="1"/>
  <c r="BQ17" i="4"/>
  <c r="BQ18" i="4"/>
  <c r="BQ19" i="4"/>
  <c r="BQ20" i="4"/>
  <c r="BQ21" i="4"/>
  <c r="BQ22" i="4"/>
  <c r="BQ23" i="4"/>
  <c r="BQ24" i="4"/>
  <c r="BQ25" i="4"/>
  <c r="BQ26" i="4"/>
  <c r="BQ27" i="4"/>
  <c r="BQ28" i="4"/>
  <c r="BQ29" i="4"/>
  <c r="BQ30" i="4"/>
  <c r="V16" i="4" l="1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F42" i="15" l="1"/>
  <c r="P30" i="21" l="1"/>
  <c r="P35" i="21" s="1"/>
  <c r="AO15" i="4"/>
  <c r="AP15" i="4"/>
  <c r="AQ15" i="4"/>
  <c r="AR15" i="4"/>
  <c r="AS15" i="4"/>
  <c r="AO17" i="4"/>
  <c r="AP17" i="4"/>
  <c r="AQ17" i="4"/>
  <c r="AR17" i="4"/>
  <c r="AS17" i="4"/>
  <c r="N15" i="4"/>
  <c r="AC15" i="4"/>
  <c r="AD15" i="4" s="1"/>
  <c r="BB15" i="4" s="1"/>
  <c r="N16" i="4"/>
  <c r="N17" i="4"/>
  <c r="AC16" i="4"/>
  <c r="AD16" i="4" s="1"/>
  <c r="BB16" i="4" s="1"/>
  <c r="AR29" i="2"/>
  <c r="AR34" i="2" s="1"/>
  <c r="AR30" i="2"/>
  <c r="AR32" i="2" s="1"/>
  <c r="H49" i="2"/>
  <c r="H40" i="2"/>
  <c r="A34" i="7"/>
  <c r="A56" i="6"/>
  <c r="A37" i="3"/>
  <c r="A52" i="4"/>
  <c r="W35" i="6"/>
  <c r="T35" i="6"/>
  <c r="T45" i="6"/>
  <c r="W45" i="6"/>
  <c r="W32" i="6"/>
  <c r="T32" i="6"/>
  <c r="U15" i="6"/>
  <c r="AT33" i="2"/>
  <c r="O8" i="4"/>
  <c r="I28" i="21"/>
  <c r="I33" i="21"/>
  <c r="I24" i="21"/>
  <c r="I42" i="21"/>
  <c r="I31" i="21"/>
  <c r="I26" i="21"/>
  <c r="I40" i="21"/>
  <c r="I22" i="21"/>
  <c r="I20" i="21"/>
  <c r="I18" i="21"/>
  <c r="E2" i="21"/>
  <c r="E4" i="21"/>
  <c r="AX23" i="16"/>
  <c r="AY23" i="16"/>
  <c r="AX24" i="16"/>
  <c r="AY24" i="16"/>
  <c r="AX25" i="16"/>
  <c r="AY25" i="16"/>
  <c r="AX26" i="16"/>
  <c r="AY26" i="16"/>
  <c r="AX27" i="16"/>
  <c r="AY27" i="16"/>
  <c r="AX28" i="16"/>
  <c r="AY28" i="16"/>
  <c r="AX29" i="16"/>
  <c r="AY29" i="16"/>
  <c r="AX30" i="16"/>
  <c r="AY30" i="16"/>
  <c r="AX31" i="16"/>
  <c r="AY31" i="16"/>
  <c r="AX32" i="16"/>
  <c r="AY32" i="16"/>
  <c r="AX33" i="16"/>
  <c r="AY33" i="16"/>
  <c r="AX34" i="16"/>
  <c r="AY34" i="16"/>
  <c r="AX35" i="16"/>
  <c r="AY35" i="16"/>
  <c r="AX36" i="16"/>
  <c r="AY36" i="16"/>
  <c r="AX37" i="16"/>
  <c r="AY37" i="16"/>
  <c r="AX38" i="16"/>
  <c r="AY38" i="16"/>
  <c r="AX39" i="16"/>
  <c r="AY39" i="16"/>
  <c r="AX40" i="16"/>
  <c r="AY40" i="16"/>
  <c r="AX41" i="16"/>
  <c r="AY41" i="16"/>
  <c r="AX42" i="16"/>
  <c r="AY42" i="16"/>
  <c r="AX43" i="16"/>
  <c r="AY43" i="16"/>
  <c r="AX44" i="16"/>
  <c r="AY44" i="16"/>
  <c r="AX45" i="16"/>
  <c r="AY45" i="16"/>
  <c r="AX46" i="16"/>
  <c r="AY46" i="16"/>
  <c r="AX47" i="16"/>
  <c r="AY47" i="16"/>
  <c r="AX48" i="16"/>
  <c r="AY48" i="16"/>
  <c r="AX49" i="16"/>
  <c r="AY49" i="16"/>
  <c r="AX50" i="16"/>
  <c r="AY50" i="16"/>
  <c r="AX51" i="16"/>
  <c r="AY51" i="16"/>
  <c r="AX52" i="16"/>
  <c r="AY52" i="16"/>
  <c r="BI23" i="16"/>
  <c r="BJ23" i="16"/>
  <c r="BK23" i="16"/>
  <c r="BI24" i="16"/>
  <c r="BJ24" i="16"/>
  <c r="BK24" i="16"/>
  <c r="BI25" i="16"/>
  <c r="BJ25" i="16"/>
  <c r="BK25" i="16"/>
  <c r="BI26" i="16"/>
  <c r="BJ26" i="16"/>
  <c r="BK26" i="16"/>
  <c r="BI27" i="16"/>
  <c r="BJ27" i="16"/>
  <c r="BK27" i="16"/>
  <c r="BI28" i="16"/>
  <c r="BJ28" i="16"/>
  <c r="BK28" i="16"/>
  <c r="BI29" i="16"/>
  <c r="BJ29" i="16"/>
  <c r="BK29" i="16"/>
  <c r="BI30" i="16"/>
  <c r="BJ30" i="16"/>
  <c r="BK30" i="16"/>
  <c r="BI31" i="16"/>
  <c r="BJ31" i="16"/>
  <c r="BK31" i="16"/>
  <c r="BI32" i="16"/>
  <c r="BJ32" i="16"/>
  <c r="BK32" i="16"/>
  <c r="BI33" i="16"/>
  <c r="BJ33" i="16"/>
  <c r="BK33" i="16"/>
  <c r="BI34" i="16"/>
  <c r="BJ34" i="16"/>
  <c r="BK34" i="16"/>
  <c r="BI35" i="16"/>
  <c r="BJ35" i="16"/>
  <c r="BK35" i="16"/>
  <c r="BI36" i="16"/>
  <c r="BJ36" i="16"/>
  <c r="BK36" i="16"/>
  <c r="BI37" i="16"/>
  <c r="BJ37" i="16"/>
  <c r="BK37" i="16"/>
  <c r="BI38" i="16"/>
  <c r="BJ38" i="16"/>
  <c r="BK38" i="16"/>
  <c r="BI39" i="16"/>
  <c r="BJ39" i="16"/>
  <c r="BK39" i="16"/>
  <c r="BI40" i="16"/>
  <c r="BJ40" i="16"/>
  <c r="BK40" i="16"/>
  <c r="BI41" i="16"/>
  <c r="BJ41" i="16"/>
  <c r="BK41" i="16"/>
  <c r="BI42" i="16"/>
  <c r="BJ42" i="16"/>
  <c r="BK42" i="16"/>
  <c r="BI43" i="16"/>
  <c r="BJ43" i="16"/>
  <c r="BK43" i="16"/>
  <c r="BI44" i="16"/>
  <c r="BJ44" i="16"/>
  <c r="BK44" i="16"/>
  <c r="BI45" i="16"/>
  <c r="BJ45" i="16"/>
  <c r="BK45" i="16"/>
  <c r="BI46" i="16"/>
  <c r="BJ46" i="16"/>
  <c r="BK46" i="16"/>
  <c r="BI47" i="16"/>
  <c r="BJ47" i="16"/>
  <c r="BK47" i="16"/>
  <c r="BI48" i="16"/>
  <c r="BJ48" i="16"/>
  <c r="BK48" i="16"/>
  <c r="BI49" i="16"/>
  <c r="BJ49" i="16"/>
  <c r="BK49" i="16"/>
  <c r="BI50" i="16"/>
  <c r="BJ50" i="16"/>
  <c r="BK50" i="16"/>
  <c r="BI51" i="16"/>
  <c r="BJ51" i="16"/>
  <c r="BK51" i="16"/>
  <c r="BI52" i="16"/>
  <c r="BJ52" i="16"/>
  <c r="BK52" i="16"/>
  <c r="BG23" i="4"/>
  <c r="BG25" i="4"/>
  <c r="BH25" i="4"/>
  <c r="BI25" i="4"/>
  <c r="BG26" i="4"/>
  <c r="BH26" i="4"/>
  <c r="BI26" i="4"/>
  <c r="BG29" i="4"/>
  <c r="BG30" i="4"/>
  <c r="AQ8" i="16"/>
  <c r="AR8" i="16"/>
  <c r="AS8" i="16"/>
  <c r="AT8" i="16"/>
  <c r="AU8" i="16"/>
  <c r="AQ9" i="16"/>
  <c r="AR9" i="16"/>
  <c r="AS9" i="16"/>
  <c r="AT9" i="16"/>
  <c r="AU9" i="16"/>
  <c r="AQ10" i="16"/>
  <c r="AR10" i="16"/>
  <c r="AS10" i="16"/>
  <c r="AT10" i="16"/>
  <c r="AU10" i="16"/>
  <c r="AQ11" i="16"/>
  <c r="AR11" i="16"/>
  <c r="AS11" i="16"/>
  <c r="AT11" i="16"/>
  <c r="AU11" i="16"/>
  <c r="AQ12" i="16"/>
  <c r="AR12" i="16"/>
  <c r="AS12" i="16"/>
  <c r="AT12" i="16"/>
  <c r="AU12" i="16"/>
  <c r="AQ13" i="16"/>
  <c r="AR13" i="16"/>
  <c r="AS13" i="16"/>
  <c r="AV13" i="16" s="1"/>
  <c r="AT13" i="16"/>
  <c r="AU13" i="16"/>
  <c r="AQ14" i="16"/>
  <c r="AR14" i="16"/>
  <c r="AS14" i="16"/>
  <c r="AT14" i="16"/>
  <c r="AU14" i="16"/>
  <c r="AQ15" i="16"/>
  <c r="AR15" i="16"/>
  <c r="AS15" i="16"/>
  <c r="AT15" i="16"/>
  <c r="AU15" i="16"/>
  <c r="AQ16" i="16"/>
  <c r="AR16" i="16"/>
  <c r="AS16" i="16"/>
  <c r="AT16" i="16"/>
  <c r="AV16" i="16" s="1"/>
  <c r="AU16" i="16"/>
  <c r="AQ17" i="16"/>
  <c r="AR17" i="16"/>
  <c r="AV17" i="16" s="1"/>
  <c r="AS17" i="16"/>
  <c r="AT17" i="16"/>
  <c r="AU17" i="16"/>
  <c r="AQ18" i="16"/>
  <c r="AR18" i="16"/>
  <c r="AS18" i="16"/>
  <c r="AT18" i="16"/>
  <c r="AU18" i="16"/>
  <c r="AQ19" i="16"/>
  <c r="AR19" i="16"/>
  <c r="AS19" i="16"/>
  <c r="AT19" i="16"/>
  <c r="AU19" i="16"/>
  <c r="AQ20" i="16"/>
  <c r="AR20" i="16"/>
  <c r="AS20" i="16"/>
  <c r="AT20" i="16"/>
  <c r="AU20" i="16"/>
  <c r="AQ21" i="16"/>
  <c r="AR21" i="16"/>
  <c r="AS21" i="16"/>
  <c r="AT21" i="16"/>
  <c r="AU21" i="16"/>
  <c r="AQ22" i="16"/>
  <c r="AV22" i="16" s="1"/>
  <c r="BF22" i="16" s="1"/>
  <c r="AR22" i="16"/>
  <c r="AS22" i="16"/>
  <c r="AT22" i="16"/>
  <c r="AU22" i="16"/>
  <c r="AQ23" i="16"/>
  <c r="AR23" i="16"/>
  <c r="AS23" i="16"/>
  <c r="AT23" i="16"/>
  <c r="AU23" i="16"/>
  <c r="AQ24" i="16"/>
  <c r="AR24" i="16"/>
  <c r="AS24" i="16"/>
  <c r="AT24" i="16"/>
  <c r="AU24" i="16"/>
  <c r="AQ25" i="16"/>
  <c r="AR25" i="16"/>
  <c r="AS25" i="16"/>
  <c r="AT25" i="16"/>
  <c r="AU25" i="16"/>
  <c r="AQ26" i="16"/>
  <c r="AR26" i="16"/>
  <c r="AV26" i="16" s="1"/>
  <c r="AS26" i="16"/>
  <c r="AT26" i="16"/>
  <c r="AU26" i="16"/>
  <c r="AQ27" i="16"/>
  <c r="AR27" i="16"/>
  <c r="AS27" i="16"/>
  <c r="AT27" i="16"/>
  <c r="AU27" i="16"/>
  <c r="AQ28" i="16"/>
  <c r="AR28" i="16"/>
  <c r="AS28" i="16"/>
  <c r="AV28" i="16" s="1"/>
  <c r="BM28" i="16" s="1"/>
  <c r="AT28" i="16"/>
  <c r="AU28" i="16"/>
  <c r="AQ29" i="16"/>
  <c r="AR29" i="16"/>
  <c r="AS29" i="16"/>
  <c r="AT29" i="16"/>
  <c r="AU29" i="16"/>
  <c r="AQ30" i="16"/>
  <c r="AR30" i="16"/>
  <c r="AS30" i="16"/>
  <c r="AT30" i="16"/>
  <c r="AU30" i="16"/>
  <c r="AQ31" i="16"/>
  <c r="AR31" i="16"/>
  <c r="AS31" i="16"/>
  <c r="AT31" i="16"/>
  <c r="AU31" i="16"/>
  <c r="AQ32" i="16"/>
  <c r="AR32" i="16"/>
  <c r="AS32" i="16"/>
  <c r="AT32" i="16"/>
  <c r="AU32" i="16"/>
  <c r="AQ33" i="16"/>
  <c r="AR33" i="16"/>
  <c r="AS33" i="16"/>
  <c r="AT33" i="16"/>
  <c r="AU33" i="16"/>
  <c r="AQ34" i="16"/>
  <c r="AR34" i="16"/>
  <c r="AS34" i="16"/>
  <c r="AT34" i="16"/>
  <c r="AU34" i="16"/>
  <c r="AQ35" i="16"/>
  <c r="AR35" i="16"/>
  <c r="AS35" i="16"/>
  <c r="AT35" i="16"/>
  <c r="AV35" i="16" s="1"/>
  <c r="AU35" i="16"/>
  <c r="AQ36" i="16"/>
  <c r="AR36" i="16"/>
  <c r="AS36" i="16"/>
  <c r="AV36" i="16" s="1"/>
  <c r="BF36" i="16" s="1"/>
  <c r="AT36" i="16"/>
  <c r="AU36" i="16"/>
  <c r="AQ37" i="16"/>
  <c r="AR37" i="16"/>
  <c r="AS37" i="16"/>
  <c r="AT37" i="16"/>
  <c r="AU37" i="16"/>
  <c r="AQ38" i="16"/>
  <c r="AR38" i="16"/>
  <c r="AS38" i="16"/>
  <c r="AT38" i="16"/>
  <c r="AU38" i="16"/>
  <c r="AV38" i="16" s="1"/>
  <c r="AQ39" i="16"/>
  <c r="AR39" i="16"/>
  <c r="AS39" i="16"/>
  <c r="AT39" i="16"/>
  <c r="AU39" i="16"/>
  <c r="AQ40" i="16"/>
  <c r="AR40" i="16"/>
  <c r="AS40" i="16"/>
  <c r="AT40" i="16"/>
  <c r="AU40" i="16"/>
  <c r="AQ41" i="16"/>
  <c r="AV41" i="16" s="1"/>
  <c r="AR41" i="16"/>
  <c r="AS41" i="16"/>
  <c r="AT41" i="16"/>
  <c r="AU41" i="16"/>
  <c r="AQ42" i="16"/>
  <c r="AR42" i="16"/>
  <c r="AS42" i="16"/>
  <c r="AT42" i="16"/>
  <c r="AU42" i="16"/>
  <c r="AQ43" i="16"/>
  <c r="AR43" i="16"/>
  <c r="AV43" i="16"/>
  <c r="BL43" i="16" s="1"/>
  <c r="AS43" i="16"/>
  <c r="AT43" i="16"/>
  <c r="AU43" i="16"/>
  <c r="AQ44" i="16"/>
  <c r="AR44" i="16"/>
  <c r="AS44" i="16"/>
  <c r="AT44" i="16"/>
  <c r="AU44" i="16"/>
  <c r="AV44" i="16" s="1"/>
  <c r="AQ45" i="16"/>
  <c r="AR45" i="16"/>
  <c r="AS45" i="16"/>
  <c r="AT45" i="16"/>
  <c r="AU45" i="16"/>
  <c r="AQ46" i="16"/>
  <c r="AR46" i="16"/>
  <c r="AS46" i="16"/>
  <c r="AV46" i="16" s="1"/>
  <c r="BH46" i="16" s="1"/>
  <c r="AT46" i="16"/>
  <c r="AU46" i="16"/>
  <c r="AQ47" i="16"/>
  <c r="AR47" i="16"/>
  <c r="AS47" i="16"/>
  <c r="AT47" i="16"/>
  <c r="AU47" i="16"/>
  <c r="AQ48" i="16"/>
  <c r="AR48" i="16"/>
  <c r="AS48" i="16"/>
  <c r="AT48" i="16"/>
  <c r="AU48" i="16"/>
  <c r="AQ49" i="16"/>
  <c r="AR49" i="16"/>
  <c r="AS49" i="16"/>
  <c r="AT49" i="16"/>
  <c r="AU49" i="16"/>
  <c r="AQ50" i="16"/>
  <c r="AR50" i="16"/>
  <c r="AS50" i="16"/>
  <c r="AV50" i="16" s="1"/>
  <c r="AT50" i="16"/>
  <c r="AU50" i="16"/>
  <c r="AQ51" i="16"/>
  <c r="AR51" i="16"/>
  <c r="AS51" i="16"/>
  <c r="AT51" i="16"/>
  <c r="AU51" i="16"/>
  <c r="AQ52" i="16"/>
  <c r="AR52" i="16"/>
  <c r="AS52" i="16"/>
  <c r="AT52" i="16"/>
  <c r="AU52" i="16"/>
  <c r="AU7" i="16"/>
  <c r="AT7" i="16"/>
  <c r="AQ7" i="16"/>
  <c r="BP28" i="4"/>
  <c r="BP29" i="4"/>
  <c r="BP30" i="4"/>
  <c r="AS16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R16" i="4"/>
  <c r="AR18" i="4"/>
  <c r="AR19" i="4"/>
  <c r="AR20" i="4"/>
  <c r="AT20" i="4" s="1"/>
  <c r="AR21" i="4"/>
  <c r="AR22" i="4"/>
  <c r="AR23" i="4"/>
  <c r="AR24" i="4"/>
  <c r="AT24" i="4" s="1"/>
  <c r="AR25" i="4"/>
  <c r="AR26" i="4"/>
  <c r="AR27" i="4"/>
  <c r="AR28" i="4"/>
  <c r="AR29" i="4"/>
  <c r="AR30" i="4"/>
  <c r="AQ16" i="4"/>
  <c r="AQ18" i="4"/>
  <c r="AQ19" i="4"/>
  <c r="AQ20" i="4"/>
  <c r="AQ21" i="4"/>
  <c r="AQ22" i="4"/>
  <c r="AQ23" i="4"/>
  <c r="AT23" i="4" s="1"/>
  <c r="AQ24" i="4"/>
  <c r="AQ25" i="4"/>
  <c r="AQ26" i="4"/>
  <c r="AQ27" i="4"/>
  <c r="AQ28" i="4"/>
  <c r="AQ29" i="4"/>
  <c r="AQ30" i="4"/>
  <c r="AP16" i="4"/>
  <c r="AP18" i="4"/>
  <c r="AP19" i="4"/>
  <c r="AP20" i="4"/>
  <c r="AP21" i="4"/>
  <c r="AP22" i="4"/>
  <c r="AP23" i="4"/>
  <c r="AP24" i="4"/>
  <c r="AP25" i="4"/>
  <c r="AP26" i="4"/>
  <c r="AP27" i="4"/>
  <c r="AP28" i="4"/>
  <c r="AP29" i="4"/>
  <c r="AP30" i="4"/>
  <c r="AO16" i="4"/>
  <c r="AO18" i="4"/>
  <c r="AO19" i="4"/>
  <c r="AO20" i="4"/>
  <c r="AO21" i="4"/>
  <c r="AO22" i="4"/>
  <c r="AO23" i="4"/>
  <c r="AO24" i="4"/>
  <c r="AO25" i="4"/>
  <c r="AO26" i="4"/>
  <c r="AT26" i="4" s="1"/>
  <c r="AO27" i="4"/>
  <c r="AO28" i="4"/>
  <c r="AO29" i="4"/>
  <c r="AO30" i="4"/>
  <c r="AE26" i="16"/>
  <c r="AE38" i="16"/>
  <c r="Z8" i="16"/>
  <c r="V8" i="16" s="1"/>
  <c r="Z9" i="16"/>
  <c r="Z10" i="16"/>
  <c r="Z11" i="16"/>
  <c r="V11" i="16" s="1"/>
  <c r="Z12" i="16"/>
  <c r="W12" i="16" s="1"/>
  <c r="Z13" i="16"/>
  <c r="V13" i="16" s="1"/>
  <c r="Z14" i="16"/>
  <c r="V14" i="16" s="1"/>
  <c r="Z15" i="16"/>
  <c r="V15" i="16" s="1"/>
  <c r="Z16" i="16"/>
  <c r="AE16" i="16" s="1"/>
  <c r="Z17" i="16"/>
  <c r="W17" i="16" s="1"/>
  <c r="Z18" i="16"/>
  <c r="AE18" i="16" s="1"/>
  <c r="Z19" i="16"/>
  <c r="Z20" i="16"/>
  <c r="Z21" i="16"/>
  <c r="Z22" i="16"/>
  <c r="AE22" i="16" s="1"/>
  <c r="Z23" i="16"/>
  <c r="W23" i="16" s="1"/>
  <c r="Z24" i="16"/>
  <c r="W24" i="16" s="1"/>
  <c r="Z25" i="16"/>
  <c r="AO25" i="16" s="1"/>
  <c r="Z26" i="16"/>
  <c r="AO26" i="16" s="1"/>
  <c r="Z27" i="16"/>
  <c r="AE27" i="16" s="1"/>
  <c r="Z28" i="16"/>
  <c r="AO28" i="16" s="1"/>
  <c r="Z29" i="16"/>
  <c r="Z30" i="16"/>
  <c r="AE30" i="16" s="1"/>
  <c r="Z31" i="16"/>
  <c r="W31" i="16" s="1"/>
  <c r="Z32" i="16"/>
  <c r="V32" i="16" s="1"/>
  <c r="Z33" i="16"/>
  <c r="Z34" i="16"/>
  <c r="V34" i="16" s="1"/>
  <c r="Z35" i="16"/>
  <c r="AO35" i="16" s="1"/>
  <c r="Z36" i="16"/>
  <c r="W36" i="16" s="1"/>
  <c r="Z37" i="16"/>
  <c r="Z38" i="16"/>
  <c r="AO38" i="16" s="1"/>
  <c r="Z39" i="16"/>
  <c r="W39" i="16" s="1"/>
  <c r="Z40" i="16"/>
  <c r="AO40" i="16" s="1"/>
  <c r="Z41" i="16"/>
  <c r="W41" i="16" s="1"/>
  <c r="Z42" i="16"/>
  <c r="V42" i="16" s="1"/>
  <c r="Z43" i="16"/>
  <c r="AE43" i="16" s="1"/>
  <c r="Z44" i="16"/>
  <c r="AO44" i="16" s="1"/>
  <c r="Z45" i="16"/>
  <c r="V45" i="16" s="1"/>
  <c r="Z46" i="16"/>
  <c r="AE46" i="16" s="1"/>
  <c r="Z47" i="16"/>
  <c r="Z48" i="16"/>
  <c r="AO48" i="16" s="1"/>
  <c r="Z49" i="16"/>
  <c r="Z50" i="16"/>
  <c r="Z51" i="16"/>
  <c r="AE51" i="16" s="1"/>
  <c r="Z52" i="16"/>
  <c r="AO52" i="16" s="1"/>
  <c r="Z7" i="16"/>
  <c r="AQ33" i="2"/>
  <c r="AR33" i="2"/>
  <c r="AS33" i="2"/>
  <c r="AO27" i="16"/>
  <c r="AO42" i="16"/>
  <c r="AO51" i="16"/>
  <c r="AR7" i="16"/>
  <c r="AS7" i="16"/>
  <c r="U36" i="4"/>
  <c r="B10" i="7"/>
  <c r="B9" i="7"/>
  <c r="O36" i="4"/>
  <c r="P25" i="6"/>
  <c r="W10" i="7"/>
  <c r="W9" i="7"/>
  <c r="AW24" i="16"/>
  <c r="AW25" i="16"/>
  <c r="AW27" i="16"/>
  <c r="AW28" i="16"/>
  <c r="AW29" i="16"/>
  <c r="AW30" i="16"/>
  <c r="AW31" i="16"/>
  <c r="AW32" i="16"/>
  <c r="AW33" i="16"/>
  <c r="AW34" i="16"/>
  <c r="AW35" i="16"/>
  <c r="AW36" i="16"/>
  <c r="AW37" i="16"/>
  <c r="AW38" i="16"/>
  <c r="AW39" i="16"/>
  <c r="AW40" i="16"/>
  <c r="AW41" i="16"/>
  <c r="AW42" i="16"/>
  <c r="AW43" i="16"/>
  <c r="AW44" i="16"/>
  <c r="AW45" i="16"/>
  <c r="AW46" i="16"/>
  <c r="AW47" i="16"/>
  <c r="AW48" i="16"/>
  <c r="AW49" i="16"/>
  <c r="AW50" i="16"/>
  <c r="AW51" i="16"/>
  <c r="AW52" i="16"/>
  <c r="J8" i="7"/>
  <c r="W8" i="7" s="1"/>
  <c r="C54" i="16"/>
  <c r="AS60" i="16"/>
  <c r="BI66" i="16"/>
  <c r="N43" i="16"/>
  <c r="X43" i="16"/>
  <c r="Y43" i="16"/>
  <c r="V43" i="16"/>
  <c r="AG43" i="16"/>
  <c r="AH43" i="16" s="1"/>
  <c r="BB43" i="16" s="1"/>
  <c r="N44" i="16"/>
  <c r="X44" i="16"/>
  <c r="Y44" i="16"/>
  <c r="AG44" i="16"/>
  <c r="AH44" i="16" s="1"/>
  <c r="BB44" i="16" s="1"/>
  <c r="N45" i="16"/>
  <c r="X45" i="16"/>
  <c r="Y45" i="16"/>
  <c r="AG45" i="16"/>
  <c r="AH45" i="16" s="1"/>
  <c r="BB45" i="16" s="1"/>
  <c r="N46" i="16"/>
  <c r="X46" i="16"/>
  <c r="Y46" i="16"/>
  <c r="V46" i="16"/>
  <c r="AG46" i="16"/>
  <c r="AH46" i="16" s="1"/>
  <c r="BB46" i="16"/>
  <c r="N47" i="16"/>
  <c r="X47" i="16"/>
  <c r="Y47" i="16"/>
  <c r="AG47" i="16"/>
  <c r="AH47" i="16" s="1"/>
  <c r="BB47" i="16" s="1"/>
  <c r="N48" i="16"/>
  <c r="X48" i="16"/>
  <c r="Y48" i="16"/>
  <c r="AG48" i="16"/>
  <c r="AH48" i="16" s="1"/>
  <c r="BB48" i="16" s="1"/>
  <c r="N49" i="16"/>
  <c r="X49" i="16"/>
  <c r="Y49" i="16"/>
  <c r="AG49" i="16"/>
  <c r="AH49" i="16" s="1"/>
  <c r="BB49" i="16" s="1"/>
  <c r="N50" i="16"/>
  <c r="X50" i="16"/>
  <c r="Y50" i="16"/>
  <c r="AG50" i="16"/>
  <c r="AH50" i="16"/>
  <c r="BB50" i="16" s="1"/>
  <c r="N51" i="16"/>
  <c r="X51" i="16"/>
  <c r="Y51" i="16"/>
  <c r="V51" i="16"/>
  <c r="AG51" i="16"/>
  <c r="AH51" i="16"/>
  <c r="BB51" i="16" s="1"/>
  <c r="N52" i="16"/>
  <c r="X52" i="16"/>
  <c r="Y52" i="16"/>
  <c r="AG52" i="16"/>
  <c r="AH52" i="16" s="1"/>
  <c r="BB52" i="16" s="1"/>
  <c r="AV36" i="4"/>
  <c r="O46" i="4" s="1"/>
  <c r="T68" i="4"/>
  <c r="AF57" i="4" s="1"/>
  <c r="T67" i="4"/>
  <c r="AF56" i="4"/>
  <c r="I69" i="4"/>
  <c r="O69" i="4"/>
  <c r="Y8" i="16"/>
  <c r="Y9" i="16"/>
  <c r="Y10" i="16"/>
  <c r="Y11" i="16"/>
  <c r="Y12" i="16"/>
  <c r="Y13" i="16"/>
  <c r="Y14" i="16"/>
  <c r="Y15" i="16"/>
  <c r="Y16" i="16"/>
  <c r="Y19" i="16"/>
  <c r="Y20" i="16"/>
  <c r="Y21" i="16"/>
  <c r="Y23" i="16"/>
  <c r="Y24" i="16"/>
  <c r="Y25" i="16"/>
  <c r="Y26" i="16"/>
  <c r="Y27" i="16"/>
  <c r="Y28" i="16"/>
  <c r="Y29" i="16"/>
  <c r="Y30" i="16"/>
  <c r="Y31" i="16"/>
  <c r="Y32" i="16"/>
  <c r="Y33" i="16"/>
  <c r="Y34" i="16"/>
  <c r="Y35" i="16"/>
  <c r="Y36" i="16"/>
  <c r="Y37" i="16"/>
  <c r="Y38" i="16"/>
  <c r="Y39" i="16"/>
  <c r="Y40" i="16"/>
  <c r="Y41" i="16"/>
  <c r="Y42" i="16"/>
  <c r="AT3" i="16"/>
  <c r="D29" i="2"/>
  <c r="W15" i="16"/>
  <c r="W19" i="16"/>
  <c r="W27" i="16"/>
  <c r="W29" i="16"/>
  <c r="V35" i="16"/>
  <c r="V37" i="16"/>
  <c r="V39" i="16"/>
  <c r="N10" i="16"/>
  <c r="N7" i="16"/>
  <c r="W36" i="4" s="1"/>
  <c r="N8" i="16"/>
  <c r="N9" i="16"/>
  <c r="N30" i="4"/>
  <c r="AC30" i="4"/>
  <c r="AD30" i="4" s="1"/>
  <c r="BB30" i="4" s="1"/>
  <c r="X16" i="16"/>
  <c r="X17" i="16"/>
  <c r="X18" i="16"/>
  <c r="Y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33" i="16"/>
  <c r="AG16" i="16"/>
  <c r="AH16" i="16"/>
  <c r="BB16" i="16" s="1"/>
  <c r="AG17" i="16"/>
  <c r="AH17" i="16" s="1"/>
  <c r="BB17" i="16" s="1"/>
  <c r="AG18" i="16"/>
  <c r="AH18" i="16" s="1"/>
  <c r="BB18" i="16" s="1"/>
  <c r="AG19" i="16"/>
  <c r="AH19" i="16" s="1"/>
  <c r="BB19" i="16" s="1"/>
  <c r="AG20" i="16"/>
  <c r="AH20" i="16"/>
  <c r="BB20" i="16" s="1"/>
  <c r="AG21" i="16"/>
  <c r="AH21" i="16" s="1"/>
  <c r="BB21" i="16"/>
  <c r="AG22" i="16"/>
  <c r="AH22" i="16" s="1"/>
  <c r="BB22" i="16" s="1"/>
  <c r="AG23" i="16"/>
  <c r="AH23" i="16"/>
  <c r="BB23" i="16" s="1"/>
  <c r="AG24" i="16"/>
  <c r="AH24" i="16"/>
  <c r="BB24" i="16" s="1"/>
  <c r="AG25" i="16"/>
  <c r="AH25" i="16" s="1"/>
  <c r="BB25" i="16" s="1"/>
  <c r="AG26" i="16"/>
  <c r="AH26" i="16" s="1"/>
  <c r="BB26" i="16" s="1"/>
  <c r="AG27" i="16"/>
  <c r="AH27" i="16" s="1"/>
  <c r="BB27" i="16" s="1"/>
  <c r="AG28" i="16"/>
  <c r="AH28" i="16" s="1"/>
  <c r="BB28" i="16" s="1"/>
  <c r="AG29" i="16"/>
  <c r="AH29" i="16" s="1"/>
  <c r="BB29" i="16" s="1"/>
  <c r="AG30" i="16"/>
  <c r="AH30" i="16"/>
  <c r="BB30" i="16" s="1"/>
  <c r="AG31" i="16"/>
  <c r="AH31" i="16" s="1"/>
  <c r="BB31" i="16" s="1"/>
  <c r="AG32" i="16"/>
  <c r="AH32" i="16" s="1"/>
  <c r="BB32" i="16" s="1"/>
  <c r="AG33" i="16"/>
  <c r="AH33" i="16" s="1"/>
  <c r="BB33" i="16" s="1"/>
  <c r="A47" i="16"/>
  <c r="AQ62" i="16"/>
  <c r="AQ60" i="16"/>
  <c r="AG42" i="16"/>
  <c r="AH42" i="16"/>
  <c r="BB42" i="16" s="1"/>
  <c r="X42" i="16"/>
  <c r="N42" i="16"/>
  <c r="AG41" i="16"/>
  <c r="AH41" i="16"/>
  <c r="BB41" i="16" s="1"/>
  <c r="X41" i="16"/>
  <c r="N41" i="16"/>
  <c r="AG40" i="16"/>
  <c r="AH40" i="16" s="1"/>
  <c r="BB40" i="16" s="1"/>
  <c r="X40" i="16"/>
  <c r="N40" i="16"/>
  <c r="AG39" i="16"/>
  <c r="AH39" i="16" s="1"/>
  <c r="BB39" i="16" s="1"/>
  <c r="X39" i="16"/>
  <c r="N39" i="16"/>
  <c r="AG38" i="16"/>
  <c r="AH38" i="16" s="1"/>
  <c r="BB38" i="16"/>
  <c r="X38" i="16"/>
  <c r="N38" i="16"/>
  <c r="AG37" i="16"/>
  <c r="AH37" i="16" s="1"/>
  <c r="BB37" i="16"/>
  <c r="X37" i="16"/>
  <c r="N37" i="16"/>
  <c r="AG36" i="16"/>
  <c r="AH36" i="16" s="1"/>
  <c r="BB36" i="16" s="1"/>
  <c r="N36" i="16"/>
  <c r="AG35" i="16"/>
  <c r="AH35" i="16"/>
  <c r="BB35" i="16" s="1"/>
  <c r="N35" i="16"/>
  <c r="AG34" i="16"/>
  <c r="AH34" i="16"/>
  <c r="BB34" i="16" s="1"/>
  <c r="N34" i="16"/>
  <c r="AG15" i="16"/>
  <c r="AH15" i="16" s="1"/>
  <c r="BB15" i="16" s="1"/>
  <c r="X15" i="16"/>
  <c r="N15" i="16"/>
  <c r="AG14" i="16"/>
  <c r="AH14" i="16" s="1"/>
  <c r="BB14" i="16" s="1"/>
  <c r="X14" i="16"/>
  <c r="N14" i="16"/>
  <c r="AG13" i="16"/>
  <c r="AH13" i="16" s="1"/>
  <c r="BB13" i="16" s="1"/>
  <c r="X13" i="16"/>
  <c r="N13" i="16"/>
  <c r="AG12" i="16"/>
  <c r="AH12" i="16" s="1"/>
  <c r="BB12" i="16" s="1"/>
  <c r="X12" i="16"/>
  <c r="N12" i="16"/>
  <c r="AG11" i="16"/>
  <c r="AH11" i="16"/>
  <c r="BB11" i="16" s="1"/>
  <c r="X11" i="16"/>
  <c r="N11" i="16"/>
  <c r="AG10" i="16"/>
  <c r="AH10" i="16" s="1"/>
  <c r="BB10" i="16" s="1"/>
  <c r="X10" i="16"/>
  <c r="AG9" i="16"/>
  <c r="AH9" i="16" s="1"/>
  <c r="BB9" i="16" s="1"/>
  <c r="X9" i="16"/>
  <c r="AG8" i="16"/>
  <c r="AH8" i="16" s="1"/>
  <c r="BB8" i="16" s="1"/>
  <c r="X8" i="16"/>
  <c r="AG7" i="16"/>
  <c r="AH7" i="16" s="1"/>
  <c r="X7" i="16"/>
  <c r="Y7" i="16"/>
  <c r="F71" i="2"/>
  <c r="M32" i="3"/>
  <c r="J7" i="7"/>
  <c r="W7" i="7" s="1"/>
  <c r="T23" i="6"/>
  <c r="W23" i="6"/>
  <c r="T26" i="6"/>
  <c r="W26" i="6"/>
  <c r="P28" i="6"/>
  <c r="T29" i="6"/>
  <c r="W29" i="6"/>
  <c r="P31" i="6"/>
  <c r="T38" i="6"/>
  <c r="W38" i="6"/>
  <c r="T42" i="6"/>
  <c r="W42" i="6"/>
  <c r="T48" i="6"/>
  <c r="W48" i="6"/>
  <c r="P63" i="6"/>
  <c r="R63" i="6" s="1"/>
  <c r="T63" i="6" s="1"/>
  <c r="BP15" i="4"/>
  <c r="BP16" i="4"/>
  <c r="BN16" i="4" s="1"/>
  <c r="BP17" i="4"/>
  <c r="AC17" i="4"/>
  <c r="AD17" i="4" s="1"/>
  <c r="BB17" i="4" s="1"/>
  <c r="N18" i="4"/>
  <c r="BP18" i="4"/>
  <c r="AC18" i="4"/>
  <c r="AD18" i="4" s="1"/>
  <c r="BB18" i="4" s="1"/>
  <c r="N19" i="4"/>
  <c r="BP19" i="4"/>
  <c r="AK19" i="4"/>
  <c r="AC19" i="4"/>
  <c r="AD19" i="4" s="1"/>
  <c r="BB19" i="4" s="1"/>
  <c r="N20" i="4"/>
  <c r="BP20" i="4"/>
  <c r="BN20" i="4"/>
  <c r="AC20" i="4"/>
  <c r="AD20" i="4" s="1"/>
  <c r="BB20" i="4" s="1"/>
  <c r="N21" i="4"/>
  <c r="BP21" i="4"/>
  <c r="BN21" i="4"/>
  <c r="AC21" i="4"/>
  <c r="AD21" i="4" s="1"/>
  <c r="BB21" i="4" s="1"/>
  <c r="N22" i="4"/>
  <c r="BP22" i="4"/>
  <c r="AC22" i="4"/>
  <c r="AD22" i="4" s="1"/>
  <c r="BB22" i="4"/>
  <c r="N23" i="4"/>
  <c r="BP23" i="4"/>
  <c r="BN23" i="4"/>
  <c r="BO23" i="4"/>
  <c r="AC23" i="4"/>
  <c r="AD23" i="4"/>
  <c r="BB23" i="4" s="1"/>
  <c r="BI23" i="4"/>
  <c r="N24" i="4"/>
  <c r="BP24" i="4"/>
  <c r="AA24" i="4"/>
  <c r="BN24" i="4"/>
  <c r="AC24" i="4"/>
  <c r="AD24" i="4"/>
  <c r="BB24" i="4" s="1"/>
  <c r="N25" i="4"/>
  <c r="BP25" i="4"/>
  <c r="BN25" i="4"/>
  <c r="BO25" i="4"/>
  <c r="AC25" i="4"/>
  <c r="AD25" i="4" s="1"/>
  <c r="BB25" i="4" s="1"/>
  <c r="N26" i="4"/>
  <c r="BP26" i="4"/>
  <c r="AM26" i="4"/>
  <c r="AN26" i="4" s="1"/>
  <c r="AC26" i="4"/>
  <c r="AD26" i="4" s="1"/>
  <c r="BB26" i="4" s="1"/>
  <c r="N27" i="4"/>
  <c r="BP27" i="4"/>
  <c r="BO27" i="4"/>
  <c r="AM27" i="4"/>
  <c r="AN27" i="4" s="1"/>
  <c r="AC27" i="4"/>
  <c r="AD27" i="4"/>
  <c r="BB27" i="4" s="1"/>
  <c r="N28" i="4"/>
  <c r="AC28" i="4"/>
  <c r="AD28" i="4" s="1"/>
  <c r="BB28" i="4" s="1"/>
  <c r="BI28" i="4"/>
  <c r="N29" i="4"/>
  <c r="AC29" i="4"/>
  <c r="AD29" i="4" s="1"/>
  <c r="BB29" i="4" s="1"/>
  <c r="BI29" i="4"/>
  <c r="AF59" i="4"/>
  <c r="AF65" i="4"/>
  <c r="V27" i="16"/>
  <c r="V28" i="16"/>
  <c r="V29" i="16"/>
  <c r="W37" i="16"/>
  <c r="V23" i="16"/>
  <c r="W35" i="16"/>
  <c r="V19" i="16"/>
  <c r="V31" i="16"/>
  <c r="AM25" i="4"/>
  <c r="AN25" i="4" s="1"/>
  <c r="W13" i="16"/>
  <c r="W51" i="16"/>
  <c r="W50" i="16"/>
  <c r="W47" i="16"/>
  <c r="W46" i="16"/>
  <c r="W45" i="16"/>
  <c r="W43" i="16"/>
  <c r="AM18" i="4"/>
  <c r="V30" i="16"/>
  <c r="W38" i="16"/>
  <c r="AW26" i="16"/>
  <c r="AW23" i="16"/>
  <c r="W7" i="16"/>
  <c r="AM23" i="4"/>
  <c r="AN23" i="4" s="1"/>
  <c r="AM20" i="4"/>
  <c r="AM24" i="4"/>
  <c r="AN24" i="4" s="1"/>
  <c r="T69" i="4"/>
  <c r="AF58" i="4" s="1"/>
  <c r="Y17" i="16"/>
  <c r="V12" i="16"/>
  <c r="V22" i="16"/>
  <c r="Y22" i="16"/>
  <c r="W8" i="16"/>
  <c r="W14" i="16"/>
  <c r="W11" i="16"/>
  <c r="BO30" i="4"/>
  <c r="BO29" i="4"/>
  <c r="BN30" i="4"/>
  <c r="BN29" i="4"/>
  <c r="BN28" i="4"/>
  <c r="AP40" i="4"/>
  <c r="BN27" i="4"/>
  <c r="AX7" i="16"/>
  <c r="BK7" i="16"/>
  <c r="BK60" i="16" s="1"/>
  <c r="BI38" i="4" s="1"/>
  <c r="AY7" i="16"/>
  <c r="BJ7" i="16"/>
  <c r="BI7" i="16"/>
  <c r="AW7" i="16"/>
  <c r="BO24" i="4"/>
  <c r="AT19" i="4"/>
  <c r="BI19" i="4"/>
  <c r="BI20" i="4"/>
  <c r="BI27" i="4"/>
  <c r="BG27" i="4"/>
  <c r="BH28" i="4"/>
  <c r="BG28" i="4"/>
  <c r="BG24" i="4"/>
  <c r="BI24" i="4"/>
  <c r="BH24" i="4"/>
  <c r="AA29" i="4"/>
  <c r="BH29" i="4"/>
  <c r="AA27" i="4"/>
  <c r="BH27" i="4"/>
  <c r="AA25" i="4"/>
  <c r="AA23" i="4"/>
  <c r="BH23" i="4"/>
  <c r="BI22" i="4"/>
  <c r="BG22" i="4"/>
  <c r="BH22" i="4"/>
  <c r="BI21" i="4"/>
  <c r="BG21" i="4"/>
  <c r="BH21" i="4"/>
  <c r="BH20" i="4"/>
  <c r="BG20" i="4"/>
  <c r="BH19" i="4"/>
  <c r="BG19" i="4"/>
  <c r="BI18" i="4"/>
  <c r="BG18" i="4"/>
  <c r="BH18" i="4"/>
  <c r="AA30" i="4"/>
  <c r="BH30" i="4"/>
  <c r="BI30" i="4"/>
  <c r="AY19" i="16"/>
  <c r="AV11" i="16"/>
  <c r="AV8" i="16"/>
  <c r="BN8" i="16" s="1"/>
  <c r="BA8" i="16"/>
  <c r="AV9" i="16"/>
  <c r="AV20" i="16"/>
  <c r="BK19" i="16"/>
  <c r="AE19" i="16"/>
  <c r="BJ19" i="16"/>
  <c r="AW19" i="16"/>
  <c r="BI19" i="16"/>
  <c r="AX19" i="16"/>
  <c r="AV15" i="16"/>
  <c r="BH15" i="16" s="1"/>
  <c r="AY15" i="16"/>
  <c r="BI14" i="16"/>
  <c r="BK14" i="16"/>
  <c r="BK13" i="16"/>
  <c r="BL13" i="16"/>
  <c r="AV12" i="16"/>
  <c r="AY12" i="16"/>
  <c r="BJ12" i="16"/>
  <c r="BK12" i="16"/>
  <c r="BI12" i="16"/>
  <c r="AX12" i="16"/>
  <c r="AX11" i="16"/>
  <c r="AY11" i="16"/>
  <c r="BI11" i="16"/>
  <c r="BJ11" i="16"/>
  <c r="BK11" i="16"/>
  <c r="AW11" i="16"/>
  <c r="AY10" i="16"/>
  <c r="BK10" i="16"/>
  <c r="AX10" i="16"/>
  <c r="BI10" i="16"/>
  <c r="BJ10" i="16"/>
  <c r="AW10" i="16"/>
  <c r="AX9" i="16"/>
  <c r="BI9" i="16"/>
  <c r="BJ9" i="16"/>
  <c r="AY9" i="16"/>
  <c r="BD9" i="16"/>
  <c r="AW9" i="16"/>
  <c r="BK9" i="16"/>
  <c r="AY8" i="16"/>
  <c r="AE8" i="16"/>
  <c r="BI8" i="16"/>
  <c r="BJ8" i="16"/>
  <c r="BK8" i="16"/>
  <c r="AW8" i="16"/>
  <c r="AX8" i="16"/>
  <c r="AE23" i="16"/>
  <c r="AE21" i="16"/>
  <c r="AX21" i="16"/>
  <c r="V18" i="16"/>
  <c r="AE13" i="16"/>
  <c r="AW17" i="16"/>
  <c r="AW12" i="16"/>
  <c r="AY13" i="16"/>
  <c r="AZ13" i="16"/>
  <c r="BJ18" i="16"/>
  <c r="AY16" i="16"/>
  <c r="BA16" i="16"/>
  <c r="BK22" i="16"/>
  <c r="BI22" i="16"/>
  <c r="AY22" i="16"/>
  <c r="AW22" i="16"/>
  <c r="AX22" i="16"/>
  <c r="BJ21" i="16"/>
  <c r="BI21" i="16"/>
  <c r="AW21" i="16"/>
  <c r="AY21" i="16"/>
  <c r="BK21" i="16"/>
  <c r="AX20" i="16"/>
  <c r="AW20" i="16"/>
  <c r="BI20" i="16"/>
  <c r="AY20" i="16"/>
  <c r="BK20" i="16"/>
  <c r="AW18" i="16"/>
  <c r="AY18" i="16"/>
  <c r="BI18" i="16"/>
  <c r="BK18" i="16"/>
  <c r="AX18" i="16"/>
  <c r="AY17" i="16"/>
  <c r="BK17" i="16"/>
  <c r="BJ17" i="16"/>
  <c r="BI17" i="16"/>
  <c r="AX16" i="16"/>
  <c r="BF16" i="16"/>
  <c r="BG16" i="16"/>
  <c r="AW16" i="16"/>
  <c r="BK16" i="16"/>
  <c r="BI16" i="16"/>
  <c r="BJ16" i="16"/>
  <c r="AX15" i="16"/>
  <c r="AW15" i="16"/>
  <c r="BI15" i="16"/>
  <c r="AE15" i="16"/>
  <c r="BK15" i="16"/>
  <c r="AE14" i="16"/>
  <c r="AY14" i="16"/>
  <c r="BJ14" i="16"/>
  <c r="AW14" i="16"/>
  <c r="BC13" i="16"/>
  <c r="BJ13" i="16"/>
  <c r="BI13" i="16"/>
  <c r="AW13" i="16"/>
  <c r="AX13" i="16"/>
  <c r="BA13" i="16"/>
  <c r="AX17" i="16"/>
  <c r="AX14" i="16"/>
  <c r="BJ22" i="16"/>
  <c r="BJ20" i="16"/>
  <c r="BJ15" i="16"/>
  <c r="BD7" i="16"/>
  <c r="BE7" i="16"/>
  <c r="AX19" i="4"/>
  <c r="BH11" i="16"/>
  <c r="AZ26" i="4"/>
  <c r="BN15" i="16"/>
  <c r="AB15" i="16"/>
  <c r="BF15" i="16"/>
  <c r="BC11" i="16"/>
  <c r="BL11" i="16"/>
  <c r="BD11" i="16"/>
  <c r="BA11" i="16"/>
  <c r="BG11" i="16"/>
  <c r="AB9" i="16"/>
  <c r="BE12" i="16"/>
  <c r="AB12" i="16"/>
  <c r="BH9" i="16"/>
  <c r="BF9" i="16"/>
  <c r="BC9" i="16"/>
  <c r="BM9" i="16"/>
  <c r="R64" i="6"/>
  <c r="T54" i="6" s="1"/>
  <c r="V48" i="16"/>
  <c r="AE44" i="16"/>
  <c r="AO32" i="16"/>
  <c r="W32" i="16"/>
  <c r="V21" i="16"/>
  <c r="W21" i="16"/>
  <c r="V9" i="16"/>
  <c r="AD13" i="16"/>
  <c r="AV33" i="16"/>
  <c r="BI65" i="16"/>
  <c r="AW36" i="4" s="1"/>
  <c r="AV38" i="4"/>
  <c r="U44" i="4" s="1"/>
  <c r="BH43" i="16"/>
  <c r="BF43" i="16"/>
  <c r="AV25" i="16"/>
  <c r="AE45" i="16"/>
  <c r="AO45" i="16"/>
  <c r="AE37" i="16"/>
  <c r="AO37" i="16"/>
  <c r="AE29" i="16"/>
  <c r="AO29" i="16"/>
  <c r="AE25" i="16"/>
  <c r="AV42" i="16"/>
  <c r="BH42" i="16" s="1"/>
  <c r="AV19" i="16"/>
  <c r="BD19" i="16" s="1"/>
  <c r="AV39" i="16"/>
  <c r="AZ39" i="16" s="1"/>
  <c r="AV34" i="16"/>
  <c r="BA34" i="16" s="1"/>
  <c r="AV32" i="16"/>
  <c r="BG32" i="16" s="1"/>
  <c r="AV23" i="16"/>
  <c r="BM23" i="16" s="1"/>
  <c r="BE46" i="16"/>
  <c r="BL46" i="16"/>
  <c r="BA42" i="16"/>
  <c r="BF25" i="16"/>
  <c r="BH25" i="16"/>
  <c r="BG25" i="16"/>
  <c r="BL25" i="16"/>
  <c r="BN25" i="16"/>
  <c r="BL23" i="16"/>
  <c r="BH23" i="16"/>
  <c r="BA23" i="16"/>
  <c r="BE23" i="16"/>
  <c r="BD23" i="16"/>
  <c r="BL34" i="16"/>
  <c r="BM34" i="16"/>
  <c r="BN33" i="16"/>
  <c r="AD28" i="16"/>
  <c r="BA28" i="16"/>
  <c r="BH28" i="16"/>
  <c r="BN28" i="16"/>
  <c r="BC28" i="16"/>
  <c r="BH39" i="16"/>
  <c r="BA39" i="16"/>
  <c r="BF39" i="16"/>
  <c r="BC39" i="16"/>
  <c r="BD39" i="16"/>
  <c r="BM39" i="16"/>
  <c r="BN39" i="16"/>
  <c r="BA19" i="16"/>
  <c r="BF19" i="16"/>
  <c r="AB19" i="16"/>
  <c r="BN19" i="16"/>
  <c r="BC19" i="16"/>
  <c r="BG19" i="16"/>
  <c r="BH19" i="16"/>
  <c r="BE19" i="16"/>
  <c r="AZ19" i="16"/>
  <c r="AD19" i="16"/>
  <c r="BL19" i="16"/>
  <c r="U46" i="4"/>
  <c r="AZ36" i="16"/>
  <c r="BA36" i="16"/>
  <c r="BH36" i="16"/>
  <c r="BL36" i="16"/>
  <c r="BN36" i="16"/>
  <c r="BD36" i="16"/>
  <c r="AY23" i="4" l="1"/>
  <c r="Z23" i="4"/>
  <c r="AW23" i="4"/>
  <c r="BL23" i="4"/>
  <c r="BD38" i="16"/>
  <c r="BN38" i="16"/>
  <c r="BC38" i="16"/>
  <c r="AD38" i="16"/>
  <c r="BM38" i="16"/>
  <c r="BF38" i="16"/>
  <c r="BA38" i="16"/>
  <c r="BH38" i="16"/>
  <c r="BE38" i="16"/>
  <c r="BG38" i="16"/>
  <c r="AB38" i="16"/>
  <c r="BL38" i="16"/>
  <c r="AZ38" i="16"/>
  <c r="AZ35" i="16"/>
  <c r="BC35" i="16"/>
  <c r="BM35" i="16"/>
  <c r="AD35" i="16"/>
  <c r="BE35" i="16"/>
  <c r="AB35" i="16"/>
  <c r="BH35" i="16"/>
  <c r="BN35" i="16"/>
  <c r="BD35" i="16"/>
  <c r="BA35" i="16"/>
  <c r="BD20" i="4"/>
  <c r="AY20" i="4"/>
  <c r="AZ20" i="4"/>
  <c r="AV20" i="4"/>
  <c r="BF20" i="4"/>
  <c r="AW20" i="4"/>
  <c r="BL20" i="4"/>
  <c r="BK20" i="4"/>
  <c r="BE44" i="16"/>
  <c r="BF44" i="16"/>
  <c r="AB26" i="16"/>
  <c r="BG26" i="16"/>
  <c r="BM17" i="16"/>
  <c r="BE17" i="16"/>
  <c r="BN17" i="16"/>
  <c r="BG17" i="16"/>
  <c r="BC24" i="4"/>
  <c r="AW24" i="4"/>
  <c r="BL24" i="4"/>
  <c r="BA24" i="4"/>
  <c r="BL50" i="16"/>
  <c r="BA50" i="16"/>
  <c r="BN41" i="16"/>
  <c r="BA41" i="16"/>
  <c r="BC41" i="16"/>
  <c r="BM41" i="16"/>
  <c r="BL41" i="16"/>
  <c r="AB41" i="16"/>
  <c r="BE41" i="16"/>
  <c r="BF41" i="16"/>
  <c r="AZ41" i="16"/>
  <c r="BH41" i="16"/>
  <c r="BG41" i="16"/>
  <c r="BH33" i="16"/>
  <c r="BD33" i="16"/>
  <c r="BG33" i="16"/>
  <c r="W49" i="16"/>
  <c r="AE49" i="16"/>
  <c r="W33" i="16"/>
  <c r="V33" i="16"/>
  <c r="AE33" i="16"/>
  <c r="AE9" i="16"/>
  <c r="W9" i="16"/>
  <c r="BD26" i="4"/>
  <c r="BK26" i="4"/>
  <c r="BC26" i="4"/>
  <c r="AX26" i="4"/>
  <c r="X26" i="4"/>
  <c r="BA26" i="4"/>
  <c r="AV18" i="16"/>
  <c r="BE16" i="16"/>
  <c r="AZ16" i="16"/>
  <c r="BD16" i="16"/>
  <c r="BN16" i="16"/>
  <c r="BG13" i="16"/>
  <c r="BD13" i="16"/>
  <c r="BE13" i="16"/>
  <c r="BN13" i="16"/>
  <c r="AV10" i="16"/>
  <c r="BJ60" i="16"/>
  <c r="BH38" i="4" s="1"/>
  <c r="W54" i="4" s="1"/>
  <c r="AD33" i="16"/>
  <c r="BN42" i="16"/>
  <c r="BC46" i="16"/>
  <c r="BG8" i="16"/>
  <c r="AE17" i="16"/>
  <c r="AE32" i="16"/>
  <c r="BD15" i="16"/>
  <c r="AB36" i="16"/>
  <c r="AD36" i="16"/>
  <c r="AD39" i="16"/>
  <c r="BN46" i="16"/>
  <c r="AO33" i="16"/>
  <c r="BN22" i="16"/>
  <c r="V17" i="16"/>
  <c r="AO36" i="16"/>
  <c r="V52" i="16"/>
  <c r="BL26" i="4"/>
  <c r="BA22" i="16"/>
  <c r="BM11" i="16"/>
  <c r="BN11" i="16"/>
  <c r="BF11" i="16"/>
  <c r="BE11" i="16"/>
  <c r="AB11" i="16"/>
  <c r="AD11" i="16"/>
  <c r="W44" i="16"/>
  <c r="V24" i="16"/>
  <c r="BE34" i="16"/>
  <c r="BH34" i="16"/>
  <c r="BC8" i="16"/>
  <c r="BH8" i="16"/>
  <c r="AE48" i="16"/>
  <c r="W48" i="16"/>
  <c r="BM43" i="16"/>
  <c r="BD43" i="16"/>
  <c r="BC43" i="16"/>
  <c r="BA43" i="16"/>
  <c r="BN43" i="16"/>
  <c r="AZ43" i="16"/>
  <c r="AO49" i="16"/>
  <c r="BD8" i="16"/>
  <c r="W16" i="16"/>
  <c r="AB28" i="16"/>
  <c r="BG28" i="16"/>
  <c r="BF33" i="16"/>
  <c r="BF34" i="16"/>
  <c r="BE42" i="16"/>
  <c r="BC25" i="16"/>
  <c r="BM25" i="16"/>
  <c r="BA25" i="16"/>
  <c r="AB25" i="16"/>
  <c r="BM36" i="16"/>
  <c r="BG36" i="16"/>
  <c r="BE39" i="16"/>
  <c r="BL33" i="16"/>
  <c r="AZ34" i="16"/>
  <c r="BE25" i="16"/>
  <c r="BD42" i="16"/>
  <c r="W40" i="16"/>
  <c r="AY26" i="4"/>
  <c r="BE26" i="4"/>
  <c r="AE24" i="16"/>
  <c r="AD8" i="16"/>
  <c r="BE43" i="16"/>
  <c r="V16" i="16"/>
  <c r="AV7" i="16"/>
  <c r="BF7" i="16" s="1"/>
  <c r="AT30" i="4"/>
  <c r="BM46" i="16"/>
  <c r="BG46" i="16"/>
  <c r="BD46" i="16"/>
  <c r="AZ46" i="16"/>
  <c r="BA46" i="16"/>
  <c r="AB43" i="16"/>
  <c r="W52" i="16"/>
  <c r="AE52" i="16"/>
  <c r="V20" i="16"/>
  <c r="AE20" i="16"/>
  <c r="W20" i="16"/>
  <c r="AV30" i="16"/>
  <c r="BD19" i="4"/>
  <c r="AY19" i="4"/>
  <c r="BE33" i="16"/>
  <c r="BF46" i="16"/>
  <c r="Z26" i="4"/>
  <c r="BC15" i="16"/>
  <c r="BM15" i="16"/>
  <c r="AZ15" i="16"/>
  <c r="BL15" i="16"/>
  <c r="BE15" i="16"/>
  <c r="BA15" i="16"/>
  <c r="BF28" i="16"/>
  <c r="BE28" i="16"/>
  <c r="BE36" i="16"/>
  <c r="BM19" i="16"/>
  <c r="AB39" i="16"/>
  <c r="BG39" i="16"/>
  <c r="BL28" i="16"/>
  <c r="BM33" i="16"/>
  <c r="AZ25" i="16"/>
  <c r="AD46" i="16"/>
  <c r="AO41" i="16"/>
  <c r="AD43" i="16"/>
  <c r="W28" i="16"/>
  <c r="AE40" i="16"/>
  <c r="BL19" i="4"/>
  <c r="AW26" i="4"/>
  <c r="BG15" i="16"/>
  <c r="BJ26" i="4"/>
  <c r="AZ11" i="16"/>
  <c r="AD16" i="16"/>
  <c r="AZ33" i="16"/>
  <c r="AZ42" i="16"/>
  <c r="AB42" i="16"/>
  <c r="V40" i="16"/>
  <c r="AV26" i="4"/>
  <c r="BA20" i="16"/>
  <c r="BG20" i="16"/>
  <c r="AZ20" i="16"/>
  <c r="AE36" i="16"/>
  <c r="V36" i="16"/>
  <c r="AT29" i="4"/>
  <c r="BC36" i="16"/>
  <c r="BL39" i="16"/>
  <c r="AB33" i="16"/>
  <c r="AD42" i="16"/>
  <c r="AD23" i="16"/>
  <c r="BC23" i="16"/>
  <c r="BG23" i="16"/>
  <c r="AE41" i="16"/>
  <c r="BG43" i="16"/>
  <c r="AE28" i="16"/>
  <c r="V44" i="16"/>
  <c r="AZ19" i="4"/>
  <c r="AD15" i="16"/>
  <c r="BF26" i="4"/>
  <c r="AB22" i="16"/>
  <c r="BD12" i="16"/>
  <c r="BC12" i="16"/>
  <c r="AD9" i="16"/>
  <c r="BG9" i="16"/>
  <c r="BA9" i="16"/>
  <c r="AZ9" i="16"/>
  <c r="BE9" i="16"/>
  <c r="BC21" i="4"/>
  <c r="W10" i="16"/>
  <c r="V10" i="16"/>
  <c r="AT27" i="4"/>
  <c r="W22" i="16"/>
  <c r="N54" i="16"/>
  <c r="AV21" i="16"/>
  <c r="AT22" i="4"/>
  <c r="AV24" i="16"/>
  <c r="BL24" i="16" s="1"/>
  <c r="AV14" i="16"/>
  <c r="AE12" i="16"/>
  <c r="V38" i="16"/>
  <c r="AO43" i="16"/>
  <c r="AT28" i="4"/>
  <c r="AT21" i="4"/>
  <c r="AV52" i="16"/>
  <c r="AV49" i="16"/>
  <c r="AV27" i="16"/>
  <c r="AE35" i="16"/>
  <c r="AV45" i="16"/>
  <c r="AW60" i="16"/>
  <c r="W30" i="16"/>
  <c r="AT25" i="4"/>
  <c r="AT18" i="4"/>
  <c r="I42" i="15"/>
  <c r="H22" i="26"/>
  <c r="E128" i="18"/>
  <c r="BQ15" i="4"/>
  <c r="AL15" i="4" s="1"/>
  <c r="V15" i="4"/>
  <c r="AT17" i="4"/>
  <c r="AM17" i="4"/>
  <c r="AN17" i="4" s="1"/>
  <c r="E68" i="18"/>
  <c r="D37" i="7"/>
  <c r="Z18" i="4"/>
  <c r="AK18" i="4"/>
  <c r="BC18" i="4"/>
  <c r="AA21" i="4"/>
  <c r="BO21" i="4"/>
  <c r="AM21" i="4"/>
  <c r="AN21" i="4" s="1"/>
  <c r="AL20" i="4"/>
  <c r="AN20" i="4" s="1"/>
  <c r="BO20" i="4"/>
  <c r="AA19" i="4"/>
  <c r="BA19" i="4" s="1"/>
  <c r="AM19" i="4"/>
  <c r="AN19" i="4" s="1"/>
  <c r="BN19" i="4"/>
  <c r="BO19" i="4"/>
  <c r="Z19" i="4"/>
  <c r="AL18" i="4"/>
  <c r="AX17" i="4"/>
  <c r="X17" i="4"/>
  <c r="BF17" i="4"/>
  <c r="AV17" i="4"/>
  <c r="AT15" i="4"/>
  <c r="BN17" i="4"/>
  <c r="BO17" i="4"/>
  <c r="AT16" i="4"/>
  <c r="BD16" i="4" s="1"/>
  <c r="BO16" i="4"/>
  <c r="O44" i="4"/>
  <c r="AA44" i="4" s="1"/>
  <c r="AA36" i="4"/>
  <c r="AV44" i="4"/>
  <c r="O58" i="4" s="1"/>
  <c r="BB36" i="4"/>
  <c r="AU44" i="4"/>
  <c r="Q58" i="4" s="1"/>
  <c r="AP36" i="4"/>
  <c r="Q44" i="4" s="1"/>
  <c r="D45" i="3"/>
  <c r="G72" i="4"/>
  <c r="G58" i="16"/>
  <c r="G71" i="6"/>
  <c r="AW69" i="16"/>
  <c r="BJ69" i="16"/>
  <c r="AP42" i="4"/>
  <c r="AZ26" i="16"/>
  <c r="BE26" i="16"/>
  <c r="BH44" i="16"/>
  <c r="BC26" i="16"/>
  <c r="BD50" i="16"/>
  <c r="BF50" i="16"/>
  <c r="BE32" i="16"/>
  <c r="BG34" i="16"/>
  <c r="BD34" i="16"/>
  <c r="BG35" i="16"/>
  <c r="BL35" i="16"/>
  <c r="BH12" i="16"/>
  <c r="BF12" i="16"/>
  <c r="BN12" i="16"/>
  <c r="AZ12" i="16"/>
  <c r="BL12" i="16"/>
  <c r="AD12" i="16"/>
  <c r="BA12" i="16"/>
  <c r="BG12" i="16"/>
  <c r="BM12" i="16"/>
  <c r="BN22" i="4"/>
  <c r="BO22" i="4"/>
  <c r="BA44" i="16"/>
  <c r="AZ50" i="16"/>
  <c r="BD32" i="16"/>
  <c r="BF32" i="16"/>
  <c r="BD24" i="16"/>
  <c r="AY60" i="16"/>
  <c r="BI68" i="16" s="1"/>
  <c r="AW40" i="4" s="1"/>
  <c r="U48" i="4" s="1"/>
  <c r="AZ24" i="4"/>
  <c r="BJ24" i="4"/>
  <c r="BK24" i="4"/>
  <c r="Z24" i="4"/>
  <c r="AY24" i="4"/>
  <c r="BF24" i="4"/>
  <c r="X24" i="4"/>
  <c r="BD24" i="4"/>
  <c r="BE24" i="4"/>
  <c r="AB30" i="16"/>
  <c r="BL30" i="16"/>
  <c r="BE30" i="16"/>
  <c r="BM30" i="16"/>
  <c r="BG30" i="16"/>
  <c r="BO26" i="4"/>
  <c r="BN26" i="4"/>
  <c r="BA26" i="16"/>
  <c r="BF35" i="16"/>
  <c r="BD28" i="16"/>
  <c r="AZ28" i="16"/>
  <c r="BC44" i="16"/>
  <c r="AD44" i="16"/>
  <c r="BH26" i="16"/>
  <c r="BE50" i="16"/>
  <c r="AD50" i="16"/>
  <c r="AB34" i="16"/>
  <c r="AD34" i="16"/>
  <c r="AZ23" i="16"/>
  <c r="BN23" i="16"/>
  <c r="BC42" i="16"/>
  <c r="BF42" i="16"/>
  <c r="AB46" i="16"/>
  <c r="AB32" i="16"/>
  <c r="BA32" i="16"/>
  <c r="AD41" i="16"/>
  <c r="BD41" i="16"/>
  <c r="AX24" i="4"/>
  <c r="BE20" i="16"/>
  <c r="X19" i="4"/>
  <c r="AW19" i="4"/>
  <c r="BJ19" i="4"/>
  <c r="BE19" i="4"/>
  <c r="AV19" i="4"/>
  <c r="BF19" i="4"/>
  <c r="BC19" i="4"/>
  <c r="BK19" i="4"/>
  <c r="AM22" i="4"/>
  <c r="AK22" i="4"/>
  <c r="AN22" i="4" s="1"/>
  <c r="BD44" i="16"/>
  <c r="BN50" i="16"/>
  <c r="BN44" i="16"/>
  <c r="BG44" i="16"/>
  <c r="BL26" i="16"/>
  <c r="BC50" i="16"/>
  <c r="BG50" i="16"/>
  <c r="BC34" i="16"/>
  <c r="T55" i="6"/>
  <c r="BL42" i="16"/>
  <c r="BL32" i="16"/>
  <c r="AD32" i="16"/>
  <c r="BA33" i="16"/>
  <c r="BC33" i="16"/>
  <c r="BN24" i="16"/>
  <c r="BC17" i="16"/>
  <c r="BH17" i="16"/>
  <c r="BL17" i="16"/>
  <c r="AD17" i="16"/>
  <c r="AB17" i="16"/>
  <c r="BD17" i="16"/>
  <c r="AZ17" i="16"/>
  <c r="BF17" i="16"/>
  <c r="BA17" i="16"/>
  <c r="AB20" i="16"/>
  <c r="BM20" i="16"/>
  <c r="BN20" i="16"/>
  <c r="AD20" i="16"/>
  <c r="BL20" i="16"/>
  <c r="BD20" i="16"/>
  <c r="BH20" i="16"/>
  <c r="BF20" i="16"/>
  <c r="BC20" i="16"/>
  <c r="AZ8" i="16"/>
  <c r="BF8" i="16"/>
  <c r="BL8" i="16"/>
  <c r="AB8" i="16"/>
  <c r="BM8" i="16"/>
  <c r="BE8" i="16"/>
  <c r="AA22" i="4"/>
  <c r="BJ23" i="4"/>
  <c r="AZ23" i="4"/>
  <c r="BE23" i="4"/>
  <c r="AV23" i="4"/>
  <c r="BA23" i="4"/>
  <c r="BC23" i="4"/>
  <c r="BD23" i="4"/>
  <c r="AX23" i="4"/>
  <c r="X23" i="4"/>
  <c r="BF23" i="4"/>
  <c r="BK23" i="4"/>
  <c r="BM44" i="16"/>
  <c r="AZ44" i="16"/>
  <c r="BM26" i="16"/>
  <c r="BH50" i="16"/>
  <c r="R68" i="6"/>
  <c r="BN32" i="16"/>
  <c r="BI60" i="16"/>
  <c r="BD27" i="4"/>
  <c r="BA27" i="4"/>
  <c r="BJ27" i="4"/>
  <c r="BC27" i="4"/>
  <c r="AW27" i="4"/>
  <c r="X27" i="4"/>
  <c r="AV27" i="4"/>
  <c r="BK27" i="4"/>
  <c r="BE27" i="4"/>
  <c r="BF27" i="4"/>
  <c r="Z27" i="4"/>
  <c r="T65" i="6"/>
  <c r="T68" i="6" s="1"/>
  <c r="BB7" i="16"/>
  <c r="BB60" i="16" s="1"/>
  <c r="BB38" i="4" s="1"/>
  <c r="AW65" i="16"/>
  <c r="AU46" i="4" s="1"/>
  <c r="W58" i="4" s="1"/>
  <c r="BH32" i="16"/>
  <c r="BC32" i="16"/>
  <c r="AD24" i="16"/>
  <c r="BG24" i="16"/>
  <c r="BM24" i="16"/>
  <c r="BL44" i="16"/>
  <c r="BD26" i="16"/>
  <c r="BF26" i="16"/>
  <c r="AB50" i="16"/>
  <c r="BM32" i="16"/>
  <c r="AZ32" i="16"/>
  <c r="AA26" i="4"/>
  <c r="AV65" i="16"/>
  <c r="BH22" i="16"/>
  <c r="BG22" i="16"/>
  <c r="AZ22" i="16"/>
  <c r="BL22" i="16"/>
  <c r="BE22" i="16"/>
  <c r="AD22" i="16"/>
  <c r="BM22" i="16"/>
  <c r="BD22" i="16"/>
  <c r="BC22" i="16"/>
  <c r="AA18" i="4"/>
  <c r="BA18" i="4" s="1"/>
  <c r="BO18" i="4"/>
  <c r="BN18" i="4"/>
  <c r="AB44" i="16"/>
  <c r="BN26" i="16"/>
  <c r="AD26" i="16"/>
  <c r="BM50" i="16"/>
  <c r="BN34" i="16"/>
  <c r="AB23" i="16"/>
  <c r="BF23" i="16"/>
  <c r="BG42" i="16"/>
  <c r="BM42" i="16"/>
  <c r="AD25" i="16"/>
  <c r="BD25" i="16"/>
  <c r="AV24" i="4"/>
  <c r="AX60" i="16"/>
  <c r="BC30" i="16"/>
  <c r="Z25" i="4"/>
  <c r="BC16" i="16"/>
  <c r="BN9" i="16"/>
  <c r="AE10" i="16"/>
  <c r="AE11" i="16"/>
  <c r="W26" i="16"/>
  <c r="V41" i="16"/>
  <c r="V26" i="16"/>
  <c r="BO28" i="4"/>
  <c r="AA28" i="4"/>
  <c r="AE47" i="16"/>
  <c r="AO47" i="16"/>
  <c r="AV47" i="16"/>
  <c r="AR60" i="16"/>
  <c r="AP38" i="4" s="1"/>
  <c r="W44" i="4" s="1"/>
  <c r="AX63" i="16"/>
  <c r="AW44" i="4" s="1"/>
  <c r="U58" i="4" s="1"/>
  <c r="BD25" i="4"/>
  <c r="BH13" i="16"/>
  <c r="AB16" i="16"/>
  <c r="BL9" i="16"/>
  <c r="BF13" i="16"/>
  <c r="BL16" i="16"/>
  <c r="X20" i="4"/>
  <c r="AX20" i="4"/>
  <c r="V49" i="16"/>
  <c r="AV51" i="16"/>
  <c r="Q36" i="4"/>
  <c r="AB36" i="4" s="1"/>
  <c r="AV54" i="4" s="1"/>
  <c r="BJ65" i="16"/>
  <c r="W42" i="16"/>
  <c r="AE7" i="16"/>
  <c r="V7" i="16"/>
  <c r="AV48" i="16"/>
  <c r="AV31" i="16"/>
  <c r="AB13" i="16"/>
  <c r="BM13" i="16"/>
  <c r="BM16" i="16"/>
  <c r="BH16" i="16"/>
  <c r="BJ20" i="4"/>
  <c r="BE20" i="4"/>
  <c r="W18" i="16"/>
  <c r="AE42" i="16"/>
  <c r="AV29" i="16"/>
  <c r="BJ17" i="4"/>
  <c r="BL17" i="4"/>
  <c r="BC17" i="4"/>
  <c r="BE17" i="4"/>
  <c r="BD17" i="4"/>
  <c r="AY17" i="4"/>
  <c r="AZ17" i="4"/>
  <c r="BK18" i="4"/>
  <c r="Z20" i="4"/>
  <c r="AA20" i="4" s="1"/>
  <c r="BA20" i="4" s="1"/>
  <c r="BJ25" i="4"/>
  <c r="BC20" i="4"/>
  <c r="V47" i="16"/>
  <c r="AV40" i="16"/>
  <c r="AV37" i="16"/>
  <c r="W66" i="6"/>
  <c r="W68" i="6" s="1"/>
  <c r="V50" i="16"/>
  <c r="AE50" i="16"/>
  <c r="AO50" i="16"/>
  <c r="AE34" i="16"/>
  <c r="AO34" i="16"/>
  <c r="W34" i="16"/>
  <c r="AA46" i="4"/>
  <c r="V25" i="16"/>
  <c r="W25" i="16"/>
  <c r="AV25" i="4"/>
  <c r="BE25" i="4"/>
  <c r="AO39" i="16"/>
  <c r="AE39" i="16"/>
  <c r="AO31" i="16"/>
  <c r="AE31" i="16"/>
  <c r="AO46" i="16"/>
  <c r="AO30" i="16"/>
  <c r="BG27" i="16" l="1"/>
  <c r="BC27" i="16"/>
  <c r="BN27" i="16"/>
  <c r="BA27" i="16"/>
  <c r="BM27" i="16"/>
  <c r="AZ27" i="16"/>
  <c r="AD27" i="16"/>
  <c r="BF27" i="16"/>
  <c r="BD27" i="16"/>
  <c r="BE27" i="16"/>
  <c r="BL27" i="16"/>
  <c r="BH27" i="16"/>
  <c r="AB27" i="16"/>
  <c r="BE14" i="16"/>
  <c r="BA14" i="16"/>
  <c r="BD14" i="16"/>
  <c r="BC14" i="16"/>
  <c r="BH14" i="16"/>
  <c r="AB14" i="16"/>
  <c r="AD14" i="16"/>
  <c r="BN14" i="16"/>
  <c r="BL14" i="16"/>
  <c r="BG14" i="16"/>
  <c r="BF14" i="16"/>
  <c r="BM14" i="16"/>
  <c r="AZ14" i="16"/>
  <c r="AX29" i="4"/>
  <c r="Z29" i="4"/>
  <c r="BF29" i="4"/>
  <c r="AW29" i="4"/>
  <c r="BK29" i="4"/>
  <c r="BE29" i="4"/>
  <c r="AZ29" i="4"/>
  <c r="BL29" i="4"/>
  <c r="BA29" i="4"/>
  <c r="AY29" i="4"/>
  <c r="X29" i="4"/>
  <c r="BC29" i="4"/>
  <c r="BJ29" i="4"/>
  <c r="AV29" i="4"/>
  <c r="BD29" i="4"/>
  <c r="BA7" i="16"/>
  <c r="BF49" i="16"/>
  <c r="BC49" i="16"/>
  <c r="BG49" i="16"/>
  <c r="BD49" i="16"/>
  <c r="AZ49" i="16"/>
  <c r="AD49" i="16"/>
  <c r="BM49" i="16"/>
  <c r="BL49" i="16"/>
  <c r="BA49" i="16"/>
  <c r="AB49" i="16"/>
  <c r="BH49" i="16"/>
  <c r="BE49" i="16"/>
  <c r="BN49" i="16"/>
  <c r="BL10" i="16"/>
  <c r="BA10" i="16"/>
  <c r="AZ10" i="16"/>
  <c r="BF10" i="16"/>
  <c r="BH10" i="16"/>
  <c r="BM10" i="16"/>
  <c r="BC10" i="16"/>
  <c r="BG10" i="16"/>
  <c r="AB10" i="16"/>
  <c r="BD10" i="16"/>
  <c r="BE10" i="16"/>
  <c r="BN10" i="16"/>
  <c r="AB7" i="16"/>
  <c r="AZ24" i="16"/>
  <c r="AZ18" i="4"/>
  <c r="AY18" i="4"/>
  <c r="AW18" i="4"/>
  <c r="BD18" i="4"/>
  <c r="X18" i="4"/>
  <c r="BF18" i="4"/>
  <c r="BJ18" i="4"/>
  <c r="AX18" i="4"/>
  <c r="BE18" i="4"/>
  <c r="BL18" i="4"/>
  <c r="AV18" i="4"/>
  <c r="BN52" i="16"/>
  <c r="BD52" i="16"/>
  <c r="AZ52" i="16"/>
  <c r="BM52" i="16"/>
  <c r="BA52" i="16"/>
  <c r="BF52" i="16"/>
  <c r="BC52" i="16"/>
  <c r="BH52" i="16"/>
  <c r="BL52" i="16"/>
  <c r="AB52" i="16"/>
  <c r="BG52" i="16"/>
  <c r="AD52" i="16"/>
  <c r="BE52" i="16"/>
  <c r="AZ22" i="4"/>
  <c r="AV22" i="4"/>
  <c r="AY22" i="4"/>
  <c r="BF22" i="4"/>
  <c r="AW22" i="4"/>
  <c r="BC22" i="4"/>
  <c r="BA22" i="4"/>
  <c r="BL22" i="4"/>
  <c r="BK22" i="4"/>
  <c r="AX22" i="4"/>
  <c r="X22" i="4"/>
  <c r="BJ22" i="4"/>
  <c r="BD22" i="4"/>
  <c r="BE22" i="4"/>
  <c r="Z22" i="4"/>
  <c r="AZ30" i="16"/>
  <c r="BH30" i="16"/>
  <c r="AD30" i="16"/>
  <c r="BA30" i="16"/>
  <c r="BN30" i="16"/>
  <c r="BF30" i="16"/>
  <c r="BD30" i="16"/>
  <c r="BL18" i="16"/>
  <c r="AZ18" i="16"/>
  <c r="AB18" i="16"/>
  <c r="BH18" i="16"/>
  <c r="BE18" i="16"/>
  <c r="BE60" i="16" s="1"/>
  <c r="BC38" i="4" s="1"/>
  <c r="BG18" i="16"/>
  <c r="BF18" i="16"/>
  <c r="BD18" i="16"/>
  <c r="BM18" i="16"/>
  <c r="BA18" i="16"/>
  <c r="BC18" i="16"/>
  <c r="AD18" i="16"/>
  <c r="BN18" i="16"/>
  <c r="AD7" i="16"/>
  <c r="BC7" i="16"/>
  <c r="BL7" i="16"/>
  <c r="BN7" i="16"/>
  <c r="BM7" i="16"/>
  <c r="BG7" i="16"/>
  <c r="AZ7" i="16"/>
  <c r="BF24" i="16"/>
  <c r="AB24" i="16"/>
  <c r="BL25" i="4"/>
  <c r="BA25" i="4"/>
  <c r="X25" i="4"/>
  <c r="AY25" i="4"/>
  <c r="BK25" i="4"/>
  <c r="BF25" i="4"/>
  <c r="AW25" i="4"/>
  <c r="BC25" i="4"/>
  <c r="AZ25" i="4"/>
  <c r="AX25" i="4"/>
  <c r="X21" i="4"/>
  <c r="BJ21" i="4"/>
  <c r="AX21" i="4"/>
  <c r="BK21" i="4"/>
  <c r="AZ21" i="4"/>
  <c r="BF21" i="4"/>
  <c r="AV21" i="4"/>
  <c r="BE21" i="4"/>
  <c r="AY21" i="4"/>
  <c r="BL21" i="4"/>
  <c r="Z21" i="4"/>
  <c r="BD21" i="4"/>
  <c r="AW21" i="4"/>
  <c r="BN21" i="16"/>
  <c r="BA21" i="16"/>
  <c r="BE21" i="16"/>
  <c r="BH21" i="16"/>
  <c r="BC21" i="16"/>
  <c r="BL21" i="16"/>
  <c r="AB21" i="16"/>
  <c r="BM21" i="16"/>
  <c r="AD21" i="16"/>
  <c r="BG21" i="16"/>
  <c r="AZ21" i="16"/>
  <c r="BD21" i="16"/>
  <c r="BF21" i="16"/>
  <c r="BH7" i="16"/>
  <c r="BH24" i="16"/>
  <c r="BC24" i="16"/>
  <c r="AY28" i="4"/>
  <c r="AZ28" i="4"/>
  <c r="AW28" i="4"/>
  <c r="BL28" i="4"/>
  <c r="BF28" i="4"/>
  <c r="AX28" i="4"/>
  <c r="BC28" i="4"/>
  <c r="X28" i="4"/>
  <c r="BA28" i="4"/>
  <c r="AV28" i="4"/>
  <c r="Z28" i="4"/>
  <c r="BJ28" i="4"/>
  <c r="BD28" i="4"/>
  <c r="BE28" i="4"/>
  <c r="BK28" i="4"/>
  <c r="AD10" i="16"/>
  <c r="BE24" i="16"/>
  <c r="BA21" i="4"/>
  <c r="BA24" i="16"/>
  <c r="BF45" i="16"/>
  <c r="BL45" i="16"/>
  <c r="AZ45" i="16"/>
  <c r="BE45" i="16"/>
  <c r="BN45" i="16"/>
  <c r="AD45" i="16"/>
  <c r="AB45" i="16"/>
  <c r="BG45" i="16"/>
  <c r="BC45" i="16"/>
  <c r="BD45" i="16"/>
  <c r="BM45" i="16"/>
  <c r="BA45" i="16"/>
  <c r="BH45" i="16"/>
  <c r="AZ27" i="4"/>
  <c r="AX27" i="4"/>
  <c r="AY27" i="4"/>
  <c r="BL27" i="4"/>
  <c r="BL30" i="4"/>
  <c r="BC30" i="4"/>
  <c r="BJ30" i="4"/>
  <c r="AZ30" i="4"/>
  <c r="BD30" i="4"/>
  <c r="BF30" i="4"/>
  <c r="BA30" i="4"/>
  <c r="AY30" i="4"/>
  <c r="X30" i="4"/>
  <c r="BE30" i="4"/>
  <c r="Z30" i="4"/>
  <c r="AW30" i="4"/>
  <c r="BK30" i="4"/>
  <c r="AX30" i="4"/>
  <c r="AV30" i="4"/>
  <c r="AM15" i="4"/>
  <c r="AK15" i="4"/>
  <c r="AW17" i="4"/>
  <c r="BG17" i="4"/>
  <c r="BH17" i="4"/>
  <c r="BI17" i="4"/>
  <c r="AN18" i="4"/>
  <c r="Z17" i="4"/>
  <c r="AA17" i="4" s="1"/>
  <c r="BK17" i="4" s="1"/>
  <c r="X16" i="4"/>
  <c r="AZ16" i="4"/>
  <c r="BL16" i="4"/>
  <c r="AY15" i="4"/>
  <c r="BI15" i="4"/>
  <c r="BH15" i="4"/>
  <c r="BG15" i="4"/>
  <c r="BD15" i="4"/>
  <c r="BF16" i="4"/>
  <c r="AY16" i="4"/>
  <c r="AW16" i="4"/>
  <c r="AL16" i="4"/>
  <c r="AM16" i="4"/>
  <c r="X15" i="4"/>
  <c r="BF15" i="4"/>
  <c r="AW15" i="4"/>
  <c r="Z15" i="4"/>
  <c r="AA15" i="4" s="1"/>
  <c r="AV15" i="4" s="1"/>
  <c r="AX15" i="4" s="1"/>
  <c r="BL15" i="4"/>
  <c r="BJ15" i="4"/>
  <c r="BK15" i="4"/>
  <c r="AZ15" i="4"/>
  <c r="BC15" i="4"/>
  <c r="Z16" i="4"/>
  <c r="AA16" i="4" s="1"/>
  <c r="AV16" i="4" s="1"/>
  <c r="AX16" i="4" s="1"/>
  <c r="BC16" i="4"/>
  <c r="BJ16" i="4"/>
  <c r="BI16" i="4"/>
  <c r="BG16" i="4"/>
  <c r="BN15" i="4"/>
  <c r="BO15" i="4"/>
  <c r="AA58" i="4"/>
  <c r="AB58" i="4"/>
  <c r="AW50" i="4" s="1"/>
  <c r="BB42" i="4"/>
  <c r="AB44" i="4"/>
  <c r="AV69" i="16"/>
  <c r="BG38" i="4"/>
  <c r="U54" i="4" s="1"/>
  <c r="BE47" i="16"/>
  <c r="BM47" i="16"/>
  <c r="AB47" i="16"/>
  <c r="BN47" i="16"/>
  <c r="AD47" i="16"/>
  <c r="BA47" i="16"/>
  <c r="BL47" i="16"/>
  <c r="BG47" i="16"/>
  <c r="BD47" i="16"/>
  <c r="AZ47" i="16"/>
  <c r="BH47" i="16"/>
  <c r="BC47" i="16"/>
  <c r="BF47" i="16"/>
  <c r="BM29" i="16"/>
  <c r="AB29" i="16"/>
  <c r="BA29" i="16"/>
  <c r="BD29" i="16"/>
  <c r="BD60" i="16" s="1"/>
  <c r="AD29" i="16"/>
  <c r="BN29" i="16"/>
  <c r="BC29" i="16"/>
  <c r="BF29" i="16"/>
  <c r="BH29" i="16"/>
  <c r="BL29" i="16"/>
  <c r="AZ29" i="16"/>
  <c r="BE29" i="16"/>
  <c r="BG29" i="16"/>
  <c r="AB51" i="16"/>
  <c r="BM51" i="16"/>
  <c r="BE51" i="16"/>
  <c r="BC51" i="16"/>
  <c r="BA51" i="16"/>
  <c r="BD51" i="16"/>
  <c r="BF51" i="16"/>
  <c r="AZ51" i="16"/>
  <c r="BH51" i="16"/>
  <c r="BG51" i="16"/>
  <c r="BL51" i="16"/>
  <c r="AD51" i="16"/>
  <c r="BN51" i="16"/>
  <c r="BL48" i="16"/>
  <c r="BE48" i="16"/>
  <c r="AB48" i="16"/>
  <c r="BD48" i="16"/>
  <c r="BN48" i="16"/>
  <c r="BC48" i="16"/>
  <c r="BG48" i="16"/>
  <c r="AD48" i="16"/>
  <c r="BA48" i="16"/>
  <c r="BH48" i="16"/>
  <c r="BM48" i="16"/>
  <c r="BF48" i="16"/>
  <c r="AZ48" i="16"/>
  <c r="W22" i="7"/>
  <c r="BL37" i="16"/>
  <c r="BM37" i="16"/>
  <c r="BG37" i="16"/>
  <c r="BA37" i="16"/>
  <c r="BE37" i="16"/>
  <c r="BC37" i="16"/>
  <c r="BD37" i="16"/>
  <c r="BF37" i="16"/>
  <c r="AB37" i="16"/>
  <c r="BN37" i="16"/>
  <c r="AZ37" i="16"/>
  <c r="BH37" i="16"/>
  <c r="AD37" i="16"/>
  <c r="AB31" i="16"/>
  <c r="BH31" i="16"/>
  <c r="BE31" i="16"/>
  <c r="BA31" i="16"/>
  <c r="BN31" i="16"/>
  <c r="BF31" i="16"/>
  <c r="BD31" i="16"/>
  <c r="AZ31" i="16"/>
  <c r="BC31" i="16"/>
  <c r="BG31" i="16"/>
  <c r="BM31" i="16"/>
  <c r="BL31" i="16"/>
  <c r="AD31" i="16"/>
  <c r="BA40" i="16"/>
  <c r="BC40" i="16"/>
  <c r="BH40" i="16"/>
  <c r="BF40" i="16"/>
  <c r="BL40" i="16"/>
  <c r="BM40" i="16"/>
  <c r="BN40" i="16"/>
  <c r="BG40" i="16"/>
  <c r="AD40" i="16"/>
  <c r="AB40" i="16"/>
  <c r="BE40" i="16"/>
  <c r="BD40" i="16"/>
  <c r="AZ40" i="16"/>
  <c r="BJ66" i="16"/>
  <c r="AW63" i="16"/>
  <c r="AU38" i="4" s="1"/>
  <c r="W46" i="4" s="1"/>
  <c r="AU42" i="4"/>
  <c r="W48" i="4" s="1"/>
  <c r="BJ68" i="16"/>
  <c r="BN60" i="16" l="1"/>
  <c r="BL38" i="4" s="1"/>
  <c r="BG60" i="16"/>
  <c r="BA60" i="16"/>
  <c r="AY38" i="4" s="1"/>
  <c r="BH60" i="16"/>
  <c r="BF38" i="4" s="1"/>
  <c r="BM60" i="16"/>
  <c r="BF60" i="16"/>
  <c r="BL60" i="16"/>
  <c r="BC60" i="16"/>
  <c r="AV68" i="16" s="1"/>
  <c r="BD36" i="4"/>
  <c r="O56" i="4" s="1"/>
  <c r="AZ60" i="16"/>
  <c r="AN15" i="4"/>
  <c r="BA17" i="4"/>
  <c r="AZ36" i="4"/>
  <c r="O52" i="4" s="1"/>
  <c r="BL36" i="4"/>
  <c r="AV58" i="4" s="1"/>
  <c r="AY58" i="4" s="1"/>
  <c r="C28" i="21" s="1"/>
  <c r="K28" i="21" s="1"/>
  <c r="BH16" i="4"/>
  <c r="BH36" i="4" s="1"/>
  <c r="Q54" i="4" s="1"/>
  <c r="AB54" i="4" s="1"/>
  <c r="BE16" i="4"/>
  <c r="AN16" i="4"/>
  <c r="AV42" i="4"/>
  <c r="BF36" i="4"/>
  <c r="BI36" i="4"/>
  <c r="AY36" i="4"/>
  <c r="C24" i="21" s="1"/>
  <c r="K24" i="21" s="1"/>
  <c r="BG36" i="4"/>
  <c r="O54" i="4" s="1"/>
  <c r="AA54" i="4" s="1"/>
  <c r="J48" i="2" s="1"/>
  <c r="AV40" i="4"/>
  <c r="O48" i="4" s="1"/>
  <c r="AA48" i="4" s="1"/>
  <c r="BC36" i="4"/>
  <c r="J3" i="7" s="1"/>
  <c r="W3" i="7" s="1"/>
  <c r="BA15" i="4"/>
  <c r="BE15" i="4"/>
  <c r="AU40" i="4"/>
  <c r="Q48" i="4" s="1"/>
  <c r="AB48" i="4" s="1"/>
  <c r="BJ36" i="4"/>
  <c r="O50" i="4" s="1"/>
  <c r="AX36" i="4"/>
  <c r="BK16" i="4"/>
  <c r="BK36" i="4" s="1"/>
  <c r="Q50" i="4" s="1"/>
  <c r="AB50" i="4" s="1"/>
  <c r="BA16" i="4"/>
  <c r="AU36" i="4"/>
  <c r="Q46" i="4" s="1"/>
  <c r="AB46" i="4" s="1"/>
  <c r="J5" i="7"/>
  <c r="W5" i="7" s="1"/>
  <c r="BI69" i="16"/>
  <c r="AW42" i="4" s="1"/>
  <c r="AX38" i="4"/>
  <c r="AW67" i="16"/>
  <c r="BK38" i="4"/>
  <c r="W50" i="4" s="1"/>
  <c r="J4" i="7"/>
  <c r="W4" i="7" s="1"/>
  <c r="AV67" i="16"/>
  <c r="BJ38" i="4"/>
  <c r="U50" i="4" s="1"/>
  <c r="BD38" i="4"/>
  <c r="U56" i="4" s="1"/>
  <c r="AV66" i="16"/>
  <c r="AW66" i="16"/>
  <c r="BE38" i="4"/>
  <c r="W56" i="4" s="1"/>
  <c r="AA56" i="4"/>
  <c r="J39" i="2" s="1"/>
  <c r="AW68" i="16"/>
  <c r="BA38" i="4"/>
  <c r="W52" i="4" s="1"/>
  <c r="AZ38" i="4" l="1"/>
  <c r="U52" i="4" s="1"/>
  <c r="AA52" i="4" s="1"/>
  <c r="C42" i="21"/>
  <c r="K42" i="21" s="1"/>
  <c r="BE36" i="4"/>
  <c r="Q56" i="4" s="1"/>
  <c r="AB56" i="4" s="1"/>
  <c r="J6" i="7"/>
  <c r="W6" i="7" s="1"/>
  <c r="W13" i="7" s="1"/>
  <c r="AA50" i="4"/>
  <c r="G47" i="2" s="1"/>
  <c r="AV56" i="4"/>
  <c r="AY56" i="4" s="1"/>
  <c r="C26" i="21" s="1"/>
  <c r="K26" i="21" s="1"/>
  <c r="C22" i="21"/>
  <c r="K22" i="21" s="1"/>
  <c r="BA36" i="4"/>
  <c r="Q52" i="4" s="1"/>
  <c r="AB52" i="4" s="1"/>
  <c r="AC44" i="2"/>
  <c r="C20" i="21"/>
  <c r="AZ42" i="4"/>
  <c r="C31" i="21" l="1"/>
  <c r="G38" i="2"/>
  <c r="AN38" i="2" s="1"/>
  <c r="AC53" i="2"/>
  <c r="AN47" i="2"/>
  <c r="G20" i="21"/>
  <c r="K20" i="21" s="1"/>
  <c r="C40" i="21"/>
  <c r="K40" i="21" s="1"/>
  <c r="C33" i="21"/>
  <c r="R31" i="21" s="1"/>
  <c r="AL58" i="4"/>
  <c r="C18" i="21"/>
  <c r="AQ30" i="2"/>
  <c r="S39" i="2" s="1"/>
  <c r="K30" i="21"/>
  <c r="P31" i="21"/>
  <c r="W16" i="7"/>
  <c r="W20" i="7" s="1"/>
  <c r="AQ29" i="2"/>
  <c r="S48" i="2" s="1"/>
  <c r="G18" i="21" l="1"/>
  <c r="K18" i="21" s="1"/>
  <c r="Q35" i="21"/>
  <c r="R35" i="21" s="1"/>
  <c r="S35" i="21" s="1"/>
  <c r="Q31" i="21"/>
  <c r="P33" i="21"/>
  <c r="S33" i="21"/>
  <c r="T33" i="21" s="1"/>
  <c r="T34" i="21" s="1"/>
  <c r="U20" i="7"/>
  <c r="R20" i="7"/>
  <c r="W21" i="7"/>
  <c r="W23" i="7" s="1"/>
  <c r="B23" i="7" s="1"/>
  <c r="S37" i="21" l="1"/>
  <c r="T37" i="21" s="1"/>
  <c r="R33" i="21"/>
  <c r="T35" i="21" l="1"/>
  <c r="K31" i="21" s="1"/>
  <c r="K35" i="21" s="1"/>
  <c r="AN37" i="2" l="1"/>
  <c r="AG37" i="2" s="1"/>
  <c r="K33" i="21"/>
  <c r="K37" i="21" s="1"/>
  <c r="AN46" i="2" s="1"/>
  <c r="AG46" i="2" s="1"/>
  <c r="AC42" i="2" l="1"/>
  <c r="AC51" i="2"/>
  <c r="D67" i="2"/>
  <c r="E68" i="2" s="1"/>
  <c r="AS29" i="2"/>
  <c r="AT29" i="2" s="1"/>
  <c r="AS30" i="2"/>
  <c r="AS32" i="2" s="1"/>
  <c r="E67" i="2" l="1"/>
  <c r="AP34" i="2"/>
  <c r="AS34" i="2"/>
  <c r="AT30" i="2"/>
  <c r="AT34" i="2" l="1"/>
  <c r="AP32" i="2"/>
  <c r="AT32" i="2" l="1"/>
</calcChain>
</file>

<file path=xl/sharedStrings.xml><?xml version="1.0" encoding="utf-8"?>
<sst xmlns="http://schemas.openxmlformats.org/spreadsheetml/2006/main" count="869" uniqueCount="610">
  <si>
    <t>Straße, Hausnummer</t>
  </si>
  <si>
    <t>PLZ       Ort</t>
  </si>
  <si>
    <t>Telefon</t>
  </si>
  <si>
    <t>Ort</t>
  </si>
  <si>
    <t>PLZ</t>
  </si>
  <si>
    <t>Telefon / Beruf / Titel</t>
  </si>
  <si>
    <t>m²</t>
  </si>
  <si>
    <t xml:space="preserve">Für das vorstehend bezeichnete und in den Anlagen näher beschriebene </t>
  </si>
  <si>
    <t>Personen</t>
  </si>
  <si>
    <t>Rechtsform</t>
  </si>
  <si>
    <t>Vermögensverhältnisse</t>
  </si>
  <si>
    <t xml:space="preserve"> 5.</t>
  </si>
  <si>
    <t>Kaufvertrag abgeschlossen am:</t>
  </si>
  <si>
    <t>Erbbaurecht bestellt bis zum Jahr:</t>
  </si>
  <si>
    <t xml:space="preserve"> 6.</t>
  </si>
  <si>
    <t>Name, Vorname / Firma</t>
  </si>
  <si>
    <t>Titel</t>
  </si>
  <si>
    <t>Mit dem Bau wird/wurde begonnen am:</t>
  </si>
  <si>
    <t>Auf Verlangen der Bewilligungsstelle werden Nachweise vorgelegt.</t>
  </si>
  <si>
    <t xml:space="preserve"> 8.</t>
  </si>
  <si>
    <t>10.</t>
  </si>
  <si>
    <t>Ergänzende Angaben zum Bauort/Grundstück</t>
  </si>
  <si>
    <t>eingetragen beim Amtsgericht</t>
  </si>
  <si>
    <t>je Wohneinheit</t>
  </si>
  <si>
    <t xml:space="preserve"> Art</t>
  </si>
  <si>
    <t>Umbauter Raum</t>
  </si>
  <si>
    <t>Wohnraum</t>
  </si>
  <si>
    <t>Summen</t>
  </si>
  <si>
    <t>Anzahl</t>
  </si>
  <si>
    <t>Fremdmittel</t>
  </si>
  <si>
    <t>Nominal</t>
  </si>
  <si>
    <t>Jahresleistungen</t>
  </si>
  <si>
    <t xml:space="preserve">grundbuchlich zu sichern ( in der </t>
  </si>
  <si>
    <t xml:space="preserve">Reihenfolge des vorgesehenen </t>
  </si>
  <si>
    <t>Ausz.</t>
  </si>
  <si>
    <t>Tilgung</t>
  </si>
  <si>
    <t>grundbuchlichen Ranges)</t>
  </si>
  <si>
    <t>Rang</t>
  </si>
  <si>
    <t>v. H.</t>
  </si>
  <si>
    <t xml:space="preserve">v.H. </t>
  </si>
  <si>
    <t>Eigenleistungen</t>
  </si>
  <si>
    <t>Bargeld und Guthaben</t>
  </si>
  <si>
    <t xml:space="preserve">Selbst- und </t>
  </si>
  <si>
    <t>Verwandtenhilfe</t>
  </si>
  <si>
    <t>S u m m e  der  Eigenleistungen</t>
  </si>
  <si>
    <t>Gesamtbetrag der Finanzierung</t>
  </si>
  <si>
    <t>Finanzierungsmittel</t>
  </si>
  <si>
    <t>Mietwohnungen / Genossenschaftswohnungen</t>
  </si>
  <si>
    <t>An- zahl WE</t>
  </si>
  <si>
    <t>x</t>
  </si>
  <si>
    <t xml:space="preserve">nicht geförd. Wohnungen mit insges. </t>
  </si>
  <si>
    <t>gewerbl. genutzte Räume mit insges.</t>
  </si>
  <si>
    <t>laufende Zuschüsse (1. Jahresrate)</t>
  </si>
  <si>
    <t>Wirtschaftlichkeitsberechnung</t>
  </si>
  <si>
    <t xml:space="preserve"> 6.1</t>
  </si>
  <si>
    <t xml:space="preserve"> 6.2</t>
  </si>
  <si>
    <t>Wohnungen</t>
  </si>
  <si>
    <t>Antragsteller 1</t>
  </si>
  <si>
    <t>Antragsteller 2</t>
  </si>
  <si>
    <t>Antragsteller 3</t>
  </si>
  <si>
    <t>Antragsteller 4</t>
  </si>
  <si>
    <t>Antragsteller 5</t>
  </si>
  <si>
    <t>sonstige Erträge (Jahresbetrag):</t>
  </si>
  <si>
    <t>Summe der Erträge</t>
  </si>
  <si>
    <t>Erläuterungen:</t>
  </si>
  <si>
    <t xml:space="preserve">   </t>
  </si>
  <si>
    <t>Stellungnahme des Magistrats/Kreisausschusses:</t>
  </si>
  <si>
    <t>Es wird bestätigt, dass</t>
  </si>
  <si>
    <t>Wohnungen im Bestand mit insges.</t>
  </si>
  <si>
    <t xml:space="preserve">x </t>
  </si>
  <si>
    <t>zusätzl. WC</t>
  </si>
  <si>
    <t>Wohnfläche   m²</t>
  </si>
  <si>
    <t>Summe</t>
  </si>
  <si>
    <t>Gesamt- wohnfläche        m²</t>
  </si>
  <si>
    <t>Zimmer</t>
  </si>
  <si>
    <t>Küche</t>
  </si>
  <si>
    <t>Bad / WC</t>
  </si>
  <si>
    <t>Wohn- fläche               m²</t>
  </si>
  <si>
    <t>Wohnungsbestand</t>
  </si>
  <si>
    <t>m³                Hauptgebäude</t>
  </si>
  <si>
    <t>förderfähige Wohnfläche</t>
  </si>
  <si>
    <t>m³                      Gesamt</t>
  </si>
  <si>
    <t>Gewerbe</t>
  </si>
  <si>
    <t>Wohn-       fläche             m²</t>
  </si>
  <si>
    <t>Obergrenze</t>
  </si>
  <si>
    <t>WF</t>
  </si>
  <si>
    <t>€</t>
  </si>
  <si>
    <t>Anzahl  Abstellplätze</t>
  </si>
  <si>
    <t>Anzahl  Garagen/Einstellplätze Tiefgarage</t>
  </si>
  <si>
    <t>Differenz  SOLL-IST</t>
  </si>
  <si>
    <t>Miteigentumsverhältnisse</t>
  </si>
  <si>
    <t xml:space="preserve"> Wohneinheiten / Förderung</t>
  </si>
  <si>
    <t>WE</t>
  </si>
  <si>
    <t>Gebäudeteile</t>
  </si>
  <si>
    <t xml:space="preserve">Wert verwendeter </t>
  </si>
  <si>
    <t xml:space="preserve"> m²  Wohnfläche </t>
  </si>
  <si>
    <t xml:space="preserve"> 9.1</t>
  </si>
  <si>
    <t xml:space="preserve"> 9.</t>
  </si>
  <si>
    <t xml:space="preserve"> 9.1.1</t>
  </si>
  <si>
    <t xml:space="preserve"> 9.1.2</t>
  </si>
  <si>
    <t xml:space="preserve"> 9.2</t>
  </si>
  <si>
    <t xml:space="preserve"> 9.3</t>
  </si>
  <si>
    <t xml:space="preserve"> 9.3.1</t>
  </si>
  <si>
    <t xml:space="preserve"> 9.3.2</t>
  </si>
  <si>
    <t xml:space="preserve"> 9.3.3</t>
  </si>
  <si>
    <t xml:space="preserve"> 9.3.4</t>
  </si>
  <si>
    <t xml:space="preserve"> 9.4</t>
  </si>
  <si>
    <t xml:space="preserve"> 9.5</t>
  </si>
  <si>
    <t xml:space="preserve"> 9.6</t>
  </si>
  <si>
    <t xml:space="preserve"> 9.7</t>
  </si>
  <si>
    <t>tatsächliche Fläche der gef. WE</t>
  </si>
  <si>
    <t>Größe des Baugrundstückes:</t>
  </si>
  <si>
    <t xml:space="preserve">Aktuelle Einkommens- und Vermögensauskünfte, Steuerbescheide der letzten drei Jahre mit entsprechenden Steuererklärungen, </t>
  </si>
  <si>
    <t>Verdienstbescheinigungen des Arbeitgebers bitte zur Prüfung der Kreditwürdigkeit beifügen.</t>
  </si>
  <si>
    <t>davon geförderte WE</t>
  </si>
  <si>
    <t>förderfähige           Wohnfläche               m²</t>
  </si>
  <si>
    <t>davon nicht geförderte WE</t>
  </si>
  <si>
    <t>nicht geförderte WE (Wohnfläche)</t>
  </si>
  <si>
    <t xml:space="preserve">Sachleistungen, </t>
  </si>
  <si>
    <t>bezahlte Baumaterialien</t>
  </si>
  <si>
    <t>Ort / Datum</t>
  </si>
  <si>
    <t xml:space="preserve">wurden von mir bzw. unter meiner verantwortlichen Leitung angefertigt. Mir ist bekannt, dass personenbezogene Daten aus dieser </t>
  </si>
  <si>
    <t>in</t>
  </si>
  <si>
    <t xml:space="preserve">übernehme und dass in den beigefügten Bauvorlagen alle öffentlich-rechtlichen Anforderungen eingehalten wurden. Die Bauvorlagen  </t>
  </si>
  <si>
    <t>Mitteilung und den vorgelegten Bauvorlagen in Dateien der Gemeinde und der Bauaufsicht gespeichert werden.</t>
  </si>
  <si>
    <t xml:space="preserve">    Verbindliche Erklärungen der Antragsteller/Darlehensnehmer:</t>
  </si>
  <si>
    <t xml:space="preserve"> </t>
  </si>
  <si>
    <t xml:space="preserve">    Ich/Wir versicher(e/n)</t>
  </si>
  <si>
    <t xml:space="preserve">    Ich/Wir erkläre(n)</t>
  </si>
  <si>
    <t xml:space="preserve">  Name</t>
  </si>
  <si>
    <t xml:space="preserve">  Vorname</t>
  </si>
  <si>
    <t xml:space="preserve"> Geburtsdatum</t>
  </si>
  <si>
    <t>§16</t>
  </si>
  <si>
    <t>Art des Baugenehmigungsverfahrens</t>
  </si>
  <si>
    <t>Unterschrift Architekt/in bzw. Entwurfsverfasser/in</t>
  </si>
  <si>
    <t>Unterschrift</t>
  </si>
  <si>
    <t>Mir/Uns ist bekannt, dass</t>
  </si>
  <si>
    <t xml:space="preserve">Mir/Uns ist bekannt, dass </t>
  </si>
  <si>
    <t>Antragsnummer:</t>
  </si>
  <si>
    <t>tilgungs-freie Jahre</t>
  </si>
  <si>
    <t xml:space="preserve"> m²  Fläche</t>
  </si>
  <si>
    <t>Antragsteller:</t>
  </si>
  <si>
    <t xml:space="preserve">  die Bezugsfertigkeit ist vorgesehen bis zum: </t>
  </si>
  <si>
    <t>;</t>
  </si>
  <si>
    <t>7.</t>
  </si>
  <si>
    <t>7.1</t>
  </si>
  <si>
    <t>7.1.1</t>
  </si>
  <si>
    <t>7.1.2</t>
  </si>
  <si>
    <t>Summe der Gesamtkosten</t>
  </si>
  <si>
    <t xml:space="preserve"> 9.1.3</t>
  </si>
  <si>
    <t xml:space="preserve"> 9.3.5 </t>
  </si>
  <si>
    <t xml:space="preserve"> 9.3.6</t>
  </si>
  <si>
    <t xml:space="preserve"> 9.3.7</t>
  </si>
  <si>
    <t>Sonstige Fremdmittel (grundbuchlich nicht zu sichern)</t>
  </si>
  <si>
    <t>Wert d. Baugrundstücks</t>
  </si>
  <si>
    <t>Blatt</t>
  </si>
  <si>
    <t>Flur</t>
  </si>
  <si>
    <t>Flurstück</t>
  </si>
  <si>
    <t>Größe</t>
  </si>
  <si>
    <t xml:space="preserve">    im Grundbuch von</t>
  </si>
  <si>
    <t>6.3</t>
  </si>
  <si>
    <t xml:space="preserve">Bei juristischen Personen ist ein aktueller Handelsregisterauszug oder ein anderer Nachweis der Vertretungsberechtigung </t>
  </si>
  <si>
    <t>einzureichen. Im Falle der Bilanzierung bitte geprüfte Bilanzen der letzten drei Jahre beifügen.</t>
  </si>
  <si>
    <t>6.4</t>
  </si>
  <si>
    <t>Darlehensgeber</t>
  </si>
  <si>
    <t>Nominalkapital (€)</t>
  </si>
  <si>
    <t>Restkapital (€)</t>
  </si>
  <si>
    <t>Tilgungssatz (%)</t>
  </si>
  <si>
    <t>8.1</t>
  </si>
  <si>
    <t>8.2</t>
  </si>
  <si>
    <t>8.3</t>
  </si>
  <si>
    <t>8.4</t>
  </si>
  <si>
    <t>8.5</t>
  </si>
  <si>
    <t>8.6</t>
  </si>
  <si>
    <t>8.7</t>
  </si>
  <si>
    <t>8.8</t>
  </si>
  <si>
    <t>(€)</t>
  </si>
  <si>
    <t>10.1.1</t>
  </si>
  <si>
    <t>10.1</t>
  </si>
  <si>
    <t>10.1.2</t>
  </si>
  <si>
    <t>10.1.3</t>
  </si>
  <si>
    <t>10.1.4</t>
  </si>
  <si>
    <t>10.2</t>
  </si>
  <si>
    <t>10.2.1</t>
  </si>
  <si>
    <t>10.2.4</t>
  </si>
  <si>
    <t>10.3</t>
  </si>
  <si>
    <t>10.4</t>
  </si>
  <si>
    <t>10.5</t>
  </si>
  <si>
    <t xml:space="preserve">Antrag auf     </t>
  </si>
  <si>
    <t>Mietwohnungsbauförderung</t>
  </si>
  <si>
    <t>Bestehende Objektfinanzierungsmittel (vor-, gleich- und nachrangige)</t>
  </si>
  <si>
    <t>m³                                    Tiefgarage</t>
  </si>
  <si>
    <t>2. Bei Beantragung von WIBank-Darlehen aus den Mitteln der KfW:</t>
  </si>
  <si>
    <t>Sollzinssatz (%)</t>
  </si>
  <si>
    <t>8.9</t>
  </si>
  <si>
    <t>Gebäuderestwert</t>
  </si>
  <si>
    <t>10 Jahre</t>
  </si>
  <si>
    <t>20 Jahre</t>
  </si>
  <si>
    <t>DIN 18040 mit "R"</t>
  </si>
  <si>
    <t>DIN 18040 ohne "R"</t>
  </si>
  <si>
    <t>DIN 18 040 mit "R"</t>
  </si>
  <si>
    <t>DIN 18 040 ohne "R"</t>
  </si>
  <si>
    <t>Anzahl DIN 18040 "R"</t>
  </si>
  <si>
    <t>Mittelbare Belegung</t>
  </si>
  <si>
    <t>WE mittelb. Belegung</t>
  </si>
  <si>
    <t>WF mittelb. Belegung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</si>
  <si>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"Hess. Energieeffizienzprogramms im Mietwohnungsbau“ erfolgt.</t>
    </r>
  </si>
  <si>
    <t>Vorhaben – auch nicht über andere Kreditinstitute – beantragt werden bzw. wurden.</t>
  </si>
  <si>
    <t xml:space="preserve">dass für die Investitionsvorhaben, die aus dem KfW-Programm finanziert werden, keine weiteren Mittel aus diesem Programm für dieselben </t>
  </si>
  <si>
    <t>-</t>
  </si>
  <si>
    <t>Leistungsfähigkeit und Zuverlässigkeit von Bedeutung sein könnten.</t>
  </si>
  <si>
    <t xml:space="preserve">Tatsachen verschwiegen zu haben, die für die Beurteilung der Förderungswürdigkeit der Maßnahmen und die Beurteilung meiner/unserer </t>
  </si>
  <si>
    <t xml:space="preserve">die im Antrag und den beigefügten Unterlagen enthaltenen Angaben nach bestem Wissen und Gewissen richtig gemacht und keine </t>
  </si>
  <si>
    <t>ein Baubuch zu führen ist.</t>
  </si>
  <si>
    <t>Unterschrift(en) Antragsteller/Mithafter</t>
  </si>
  <si>
    <t>die bei Anmeldung des Bauvorhabens angegebene Einstiegsmiete für die geförderten Wohnungen verbindlich ist,</t>
  </si>
  <si>
    <t>Mittlere Einkommen</t>
  </si>
  <si>
    <t>Standard 1</t>
  </si>
  <si>
    <t>Standard 2</t>
  </si>
  <si>
    <t>Mittelbare Belegung WF</t>
  </si>
  <si>
    <t>Mittlere Einkommen WF</t>
  </si>
  <si>
    <t>WE Mittlere Einkommen</t>
  </si>
  <si>
    <t>Wohn-       fläche                 m²</t>
  </si>
  <si>
    <t>WE mittelb. Belegung ohne Kombi.</t>
  </si>
  <si>
    <t>WF mittelb. Belegung ohne Kombi.</t>
  </si>
  <si>
    <t>WE geringe Einkommen</t>
  </si>
  <si>
    <t>WF geringe Einkommen</t>
  </si>
  <si>
    <t>nicht geförderte Wohnungen</t>
  </si>
  <si>
    <t>davon mittelb. Belegung, mittl. EK</t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</si>
  <si>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mittlere Einkommen</t>
    </r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</si>
  <si>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geringe Einkommen</t>
    </r>
  </si>
  <si>
    <t>WF tats. geringe Einkommen</t>
  </si>
  <si>
    <t>WF tat. mittelb. Belegung ohne Kombi.</t>
  </si>
  <si>
    <t>Mittelbare Belegung WF tat</t>
  </si>
  <si>
    <t>Mittlere Einkommen WF tat</t>
  </si>
  <si>
    <t>davon mittelb. Belegung, ger. EK</t>
  </si>
  <si>
    <t>Wohnfläche Teil 2</t>
  </si>
  <si>
    <t>Wohnfläche Teil 1</t>
  </si>
  <si>
    <t>Wf geringe Einkommen</t>
  </si>
  <si>
    <t>Wf tats. geringe Einkommen</t>
  </si>
  <si>
    <t>WF tats. Mittere Einkommen</t>
  </si>
  <si>
    <t xml:space="preserve">Darlehenslaufzeit:  </t>
  </si>
  <si>
    <t>WF Teil1 mit R</t>
  </si>
  <si>
    <t>WF Teil2 ohne R</t>
  </si>
  <si>
    <t>Effi 70</t>
  </si>
  <si>
    <t>20 Jahre Zins</t>
  </si>
  <si>
    <t>10 Jahre lauf</t>
  </si>
  <si>
    <t>3a</t>
  </si>
  <si>
    <t>davon mittelb. Belegung, geringe Einkommen</t>
  </si>
  <si>
    <t>davon mittelb. Belegung, mittl. Einkommen</t>
  </si>
  <si>
    <t xml:space="preserve">Zusatz für Anträge auf Kredite aus öffentlichen, insbesondere ERP-Mitteln: </t>
  </si>
  <si>
    <t>8.</t>
  </si>
  <si>
    <t>9.</t>
  </si>
  <si>
    <t>Aktueller Auszug aus dem Baulastenverzeichnis</t>
  </si>
  <si>
    <t>davon Fläche gem. DIN 18040 mit "R"</t>
  </si>
  <si>
    <t>davon Fläche gem. DIN 18040 ohne "R"</t>
  </si>
  <si>
    <t>Regelfläche</t>
  </si>
  <si>
    <r>
      <t xml:space="preserve">bitte mit  </t>
    </r>
    <r>
      <rPr>
        <b/>
        <sz val="8"/>
        <rFont val="Arial"/>
        <family val="2"/>
      </rPr>
      <t>X</t>
    </r>
    <r>
      <rPr>
        <sz val="8"/>
        <rFont val="Arial"/>
        <family val="2"/>
      </rPr>
      <t xml:space="preserve">  markieren</t>
    </r>
  </si>
  <si>
    <r>
      <t xml:space="preserve">bitte mit </t>
    </r>
    <r>
      <rPr>
        <b/>
        <sz val="8"/>
        <rFont val="Arial"/>
        <family val="2"/>
      </rPr>
      <t xml:space="preserve"> X </t>
    </r>
    <r>
      <rPr>
        <sz val="8"/>
        <rFont val="Arial"/>
        <family val="2"/>
      </rPr>
      <t>markieren</t>
    </r>
  </si>
  <si>
    <t>freie Wohnungen</t>
  </si>
  <si>
    <t>10a</t>
  </si>
  <si>
    <t>Finanzierungsnachweise und Unterlagen zu den wirtschaftlichen Verhältnissen</t>
  </si>
  <si>
    <t>1.</t>
  </si>
  <si>
    <t>2.</t>
  </si>
  <si>
    <t>3.</t>
  </si>
  <si>
    <t>4.</t>
  </si>
  <si>
    <t>5.</t>
  </si>
  <si>
    <t>6.</t>
  </si>
  <si>
    <t>Unterlagen zum Bauvorhaben</t>
  </si>
  <si>
    <t>Aktuelle Liegenschaftskarte mit Eintragung des Bauvorhabens</t>
  </si>
  <si>
    <t>Aktueller Auszug aus dem Altlastenkataster</t>
  </si>
  <si>
    <t>Eintragungsbewilligungen oder Vertragsentwürfe zu Herrschvermerken im Bestandsverzeichnis und zu Eintragungen in Abt. II</t>
  </si>
  <si>
    <t>Vollständige Teilungserklärung inkl. Anlagen und Aufteilungspläne</t>
  </si>
  <si>
    <t>Nachweis über die Höhe der aktuell vorhandenen Instandhaltungsrücklage</t>
  </si>
  <si>
    <t>Bei Umbaumaßnahmen mit Grundrissänderungen: Grundriss- und Schnittzeichnungen mit farbiger Darstellung "Abbruch, Bestand, Neu"</t>
  </si>
  <si>
    <t>an dem vorgesehenen Standort Nachfrage an Wohnungen für Zielgruppen nach der Richtlinie besteht.</t>
  </si>
  <si>
    <t xml:space="preserve">1. </t>
  </si>
  <si>
    <t>erfüllt sind.</t>
  </si>
  <si>
    <t xml:space="preserve">Wohnungen </t>
  </si>
  <si>
    <t>Seite 3</t>
  </si>
  <si>
    <t>Seite 3a</t>
  </si>
  <si>
    <t>Summe Wohnfläche</t>
  </si>
  <si>
    <t>Gewerbeflächen</t>
  </si>
  <si>
    <t>Gemeinschaftsraum/-räume</t>
  </si>
  <si>
    <t>Anzahl Abstellplätze im Freien</t>
  </si>
  <si>
    <t>Anzahl Garagen</t>
  </si>
  <si>
    <t>Anzahl Einstellplätze / TG</t>
  </si>
  <si>
    <t>Fläche (m²)</t>
  </si>
  <si>
    <t xml:space="preserve">Baubeginn </t>
  </si>
  <si>
    <t>Summe Seite 3 und 3 a</t>
  </si>
  <si>
    <t>Gebäude</t>
  </si>
  <si>
    <t>Zeile 54</t>
  </si>
  <si>
    <t>WE mittelbare Belegung in Kombi</t>
  </si>
  <si>
    <t>WF mittelb. Belegung in Kombi.</t>
  </si>
  <si>
    <t>WF tat. mittelb. Belegung in Kombi.</t>
  </si>
  <si>
    <t>Zeile 50</t>
  </si>
  <si>
    <t>Zeile 52</t>
  </si>
  <si>
    <t>Zeile 56</t>
  </si>
  <si>
    <t>Bearbeitung am 19.06.2017</t>
  </si>
  <si>
    <t>Verknüpfungen ab Zeile 34 waren unvollständig, so dass  #Wert anzeigt wurde</t>
  </si>
  <si>
    <t>Änderungn auf Seite 1 bezügl. 3.1 und 3.2 Zählen der WE</t>
  </si>
  <si>
    <t>Bearbeitung 20.06.2017</t>
  </si>
  <si>
    <t>Zuordnung der Wohnflächenergebnisse von Seite 3 auf Seite 5</t>
  </si>
  <si>
    <t>Seite 5, Instandhaltung, Flächen auf nicht sichtbar gesetzt.</t>
  </si>
  <si>
    <t>Datum</t>
  </si>
  <si>
    <t>Grund / Maßnahme</t>
  </si>
  <si>
    <t>Änderung der Zuweisung, Anzahl der Wohnungen von Seite 3 auf die Seite 1</t>
  </si>
  <si>
    <t xml:space="preserve">Übertragung der Zeile Z50 auf 3.2 Seite 1, Z52 auf 3.1, Z54 auf C3.2, Z56 auf 3.1, zweite Zeile </t>
  </si>
  <si>
    <t>Jahre</t>
  </si>
  <si>
    <t>Typ</t>
  </si>
  <si>
    <t>Einführung des Pull down Menus auf Seite 1</t>
  </si>
  <si>
    <t>Änderung der Zuordnung Seite 1, Ziffer 3.1 und 3.2</t>
  </si>
  <si>
    <t>Änderung Seite 3 "DIN 18040 mit R"</t>
  </si>
  <si>
    <t>Seite 3 a eingesetzt §4 Abs 4 …….</t>
  </si>
  <si>
    <t xml:space="preserve">Jahre </t>
  </si>
  <si>
    <t>25 Jahre</t>
  </si>
  <si>
    <t>Bindung</t>
  </si>
  <si>
    <t>8.10</t>
  </si>
  <si>
    <t>Anzahl der neu einzubauenden Aufzüge</t>
  </si>
  <si>
    <t>7.1.4</t>
  </si>
  <si>
    <t>2. Bauort / Grundstück</t>
  </si>
  <si>
    <t>Gesamtbeträge</t>
  </si>
  <si>
    <t xml:space="preserve"> m²  tatsächl. WF.</t>
  </si>
  <si>
    <t xml:space="preserve"> m²  tatsächl. WF</t>
  </si>
  <si>
    <t>10.1.5</t>
  </si>
  <si>
    <t>10.1.6</t>
  </si>
  <si>
    <t>10.1.7</t>
  </si>
  <si>
    <t>10.1.8</t>
  </si>
  <si>
    <t>Wohnungen mit "mittelbare Belegung"</t>
  </si>
  <si>
    <t>ergänzender Finanzierungszuschuss</t>
  </si>
  <si>
    <t xml:space="preserve">4. Bei Beantragung des Zinszuschusses (Energie-Effizienzprogramm): </t>
  </si>
  <si>
    <t xml:space="preserve">der Wirtschafts- und Infrastrukturbank Hessen als durchleitendes Kreditinstitut verarbeitet werden. Die Datenschutzgrundsätze der KfW und </t>
  </si>
  <si>
    <t>sowie der Sofortbestätigung:</t>
  </si>
  <si>
    <t xml:space="preserve">Ich/Wir nehme(n) zur Kenntnis, dass meine/unsere Daten im Rahmen der Beantragung der Refinanzierungszusage von der KfW und der </t>
  </si>
  <si>
    <t>Grundstücksnebenkosten (KG 120)</t>
  </si>
  <si>
    <t xml:space="preserve">die Antragstellung und Förderzusage auf der Grundlage der Richtlinie des Landes Hessen zur sozialen Mietwohnraumförderung </t>
  </si>
  <si>
    <t>Erklärungen / Einwilligungen für die Refinanzierungszusage von Antragsteller / Mithafter:</t>
  </si>
  <si>
    <t>dass ich/wir die "Datenschutzhinweise für Kunden und andere Betroffene" der WIBank zur Kenntnis genommen habe(n).</t>
  </si>
  <si>
    <t xml:space="preserve"> 4.</t>
  </si>
  <si>
    <t xml:space="preserve"> 4.1</t>
  </si>
  <si>
    <t>3 b. Korrespondenzadresse</t>
  </si>
  <si>
    <t>6.4.1</t>
  </si>
  <si>
    <t>6.4.2</t>
  </si>
  <si>
    <t>6.4.3</t>
  </si>
  <si>
    <t>6.4.4</t>
  </si>
  <si>
    <t>6.4.5</t>
  </si>
  <si>
    <t>max. Zusatz-fläche</t>
  </si>
  <si>
    <t>Grundstücks- u. öffentl. Erschließungskosten (KG 100 + 200 ohne KG 120)</t>
  </si>
  <si>
    <t>Geldgeber</t>
  </si>
  <si>
    <t>10.2.2</t>
  </si>
  <si>
    <t>10.2.3</t>
  </si>
  <si>
    <t>Bewirtschaftungskosten (Verwaltungskosten, Instandhaltungskosten, Mietausfallwagnis)</t>
  </si>
  <si>
    <t xml:space="preserve"> je m² </t>
  </si>
  <si>
    <t xml:space="preserve"> je m²</t>
  </si>
  <si>
    <t xml:space="preserve"> je Stck.</t>
  </si>
  <si>
    <t xml:space="preserve">Erträge (Mieteinnahmen der Kaltmieten) </t>
  </si>
  <si>
    <t>10.1.9</t>
  </si>
  <si>
    <t>10.1.10</t>
  </si>
  <si>
    <t>10.1.11</t>
  </si>
  <si>
    <t>Haushalte mit geringem o. mittlerem Einkommen</t>
  </si>
  <si>
    <t>Förderobjekt/Bauvorhaben wird/werden beantragt:</t>
  </si>
  <si>
    <t>Mit der Unterschrift wird bestätigt, dass die Richtlinie in der jeweils gültigen Fassung beachtet wird.</t>
  </si>
  <si>
    <t xml:space="preserve">der Antrag einschließlich Anlagen vollständig ist und die in der maßgeblichen Richtlinie enthaltenen Förderungsvoraussetzungen </t>
  </si>
  <si>
    <t xml:space="preserve">Bitte </t>
  </si>
  <si>
    <t>Datenschutzerklärung für Antragsteller / Mithafter im Rahmen der Sofortbestätigung Light und Sofortbestätigung Plus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</si>
  <si>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</si>
  <si>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</si>
  <si>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</si>
  <si>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 xml:space="preserve">Mir/Uns ist bekannt, dass die vorstehenden Angaben gemäß dem jeweiligen Programm-Merkblatt (bei ERP-Krediten gemäß den </t>
  </si>
  <si>
    <t xml:space="preserve">„Allgemeinen Bedingungen für die Vergabe von ERP-Mitteln“ in Verbindung mit den Punkten „Antragsberechtigte“ und „Verwendungszweck“ </t>
  </si>
  <si>
    <t xml:space="preserve">der Programmrichtlinien für ERP-Programme) subventionserheblich im Sinne von § 264 StGB in Verbindung mit § 2 Subventionsgesetz sind. </t>
  </si>
  <si>
    <t xml:space="preserve">Die „Allgemeinen Bedingungen für die Vergabe von ERP-Mitteln“ sind mir/uns bekannt. Ich/Wir erkläre(n) mich/uns mit diesen Bedingungen </t>
  </si>
  <si>
    <t xml:space="preserve">einverstanden. </t>
  </si>
  <si>
    <t>Ich/Wir versichere/versichern, kein anderes Kreditinstitut mit der Antragstellung betraut zu haben. Ich/Wir verpflichte(n) mich/uns, die</t>
  </si>
  <si>
    <t xml:space="preserve">Wirtschafts- und Infrastrukturbank Hessen über die wesentlichen Änderungen der zu diesem Antrag gemachten Angaben, die vor Auszahlung </t>
  </si>
  <si>
    <t>des Darlehens eintreten, unverzüglich und unaufgefordert in Kenntnis zu setzen. Ich/Wir verpflichte(n) mich/uns, die Bereitstellungsprovision</t>
  </si>
  <si>
    <t xml:space="preserve">in der programmgemäßen Höhe (vgl. Produkt-Merkblatt) sowie die bei Zusagen der KfW ggf. zu zahlende einmalige Zusagegebühr </t>
  </si>
  <si>
    <t xml:space="preserve">in der programmgemäßen Höhe (vgl. Produkt-Merkblatt) an die Wirtschafts- und Infrastrukturbank Hessen zur Weiterleitung an die KfW zu </t>
  </si>
  <si>
    <t xml:space="preserve">entrichten. Diese Bereitstellungsprovision sowie bei Zusagen der KfW ggf. die einmalige Zusagegebühr ist auch dann zu zahlen, wenn ich/wir </t>
  </si>
  <si>
    <t>den beantragten und von der KfW zugesagten Kredit nicht in Anspruch nehme(n), es sei denn, dass ich/wir der Wirtschafts- und Infrastruktur-</t>
  </si>
  <si>
    <t xml:space="preserve">bank Hessen innerhalb der für die Berechnung der Bereitstellungsprovision maßgeblichen Frist (vgl. Produkt-Merkblatt) mitteile(n), dass ich/wir </t>
  </si>
  <si>
    <t>den Kredit nicht in Anspruch nehme(n). Über die Höhe der Bereitstellungsprovision bzw. der Zusagegebühr habe(n) ich/wir mich/uns</t>
  </si>
  <si>
    <t xml:space="preserve">anhand des Programm-Merkblattes informiert. </t>
  </si>
  <si>
    <t xml:space="preserve">Beträge € jährlich </t>
  </si>
  <si>
    <t>40 Plus</t>
  </si>
  <si>
    <t>Maßnahmen im Gebäudebestand</t>
  </si>
  <si>
    <t>Sollzinsen</t>
  </si>
  <si>
    <t>Aufstellung der Finanzierungsmittel (inkl. der beantragten Fördermittel)</t>
  </si>
  <si>
    <t>geförderte WE "geringe Einkommen" mit insg.</t>
  </si>
  <si>
    <t>geförderte WE "mittlere Einkommen" mit insg.</t>
  </si>
  <si>
    <t>Kapitaldienst (Gesamtbetrag der Sollzinsen und Tilgung für Fremdmittel inkl. beantragter Fördermittel)</t>
  </si>
  <si>
    <t>Gesamtbetrag der Sollzinsen für Fremdmittel (inkl. Fördermittel)</t>
  </si>
  <si>
    <t>Gesamtbetrag der Tilgung für Fremdmittel (inkl. Fördermittel)</t>
  </si>
  <si>
    <t>Aufstellung der Gesamtkosten (inkl. MwSt)</t>
  </si>
  <si>
    <t>1. Bei Beantragung des Baudarlehens/Finanzierungszuschusses nach den Landesrichtlinien:</t>
  </si>
  <si>
    <t xml:space="preserve">für die beantragten Finanzierungsmittel grundsätzlich bankübliche Sicherheiten zu stellen sind. </t>
  </si>
  <si>
    <t>Grunderwerbsteuer und Kosten der Herrichtung des Grundstücks</t>
  </si>
  <si>
    <t>Anlage:</t>
  </si>
  <si>
    <t xml:space="preserve">Hinweis: Sollte sich eine Unterdeckung ergeben, ist dies näher zu erläutern. </t>
  </si>
  <si>
    <t>7.1.3</t>
  </si>
  <si>
    <t xml:space="preserve"> Aufzüge</t>
  </si>
  <si>
    <t>7.1.5</t>
  </si>
  <si>
    <t>Ja</t>
  </si>
  <si>
    <t>Nein</t>
  </si>
  <si>
    <t>geringe EK</t>
  </si>
  <si>
    <t>mittlere EK</t>
  </si>
  <si>
    <t>geringe EK, DIN 18040</t>
  </si>
  <si>
    <t>mittlere EK, DIN 18040</t>
  </si>
  <si>
    <t>nicht förderfähiger Anteil Gemeinschaftsraum</t>
  </si>
  <si>
    <t>A</t>
  </si>
  <si>
    <t>B</t>
  </si>
  <si>
    <t xml:space="preserve">Berechnung des Förderbetrages für das Baudarlehen </t>
  </si>
  <si>
    <t>DIN 18040 "R"</t>
  </si>
  <si>
    <t>Ermittlung Zuschlag Aufzug /Aufzüge</t>
  </si>
  <si>
    <t>Gesamtfläche</t>
  </si>
  <si>
    <t xml:space="preserve">Höhe des Grundstückswerts je m² Boden einschl. Erschließungskosten </t>
  </si>
  <si>
    <t>DIN 18040 für geringe EK</t>
  </si>
  <si>
    <t>DIN 18040 für mittlere EK</t>
  </si>
  <si>
    <t>Gebäudeherstellkosten (KG 300 + 400)</t>
  </si>
  <si>
    <t>Gebäudeherstellkosten einer separaten TG (KG 300 + 400)</t>
  </si>
  <si>
    <t>Aufwendungen</t>
  </si>
  <si>
    <t xml:space="preserve">Erbbauzinsen </t>
  </si>
  <si>
    <t>Sonstige Belastungen</t>
  </si>
  <si>
    <t>Summe der Aufwendungen</t>
  </si>
  <si>
    <t>Mietreinertrag (Summe der Erträge abzüglich Summe der Aufwendungen)</t>
  </si>
  <si>
    <t xml:space="preserve">Mir/Uns ist bekannt, dass die gegen mich/uns gerichteten Ansprüche aus dem Darlehensvertrag mit der Wirtschafts- und Infrastrukturbank </t>
  </si>
  <si>
    <t xml:space="preserve">   A "geringe Einkommen" (gemäß Ziffer 4.1 des Antrags)</t>
  </si>
  <si>
    <t xml:space="preserve">   B "mittlere Einkommen" (gemäß Ziffer 4.2 des Antrags)</t>
  </si>
  <si>
    <t xml:space="preserve">Hinweis: Sollte im Antragsformular auf Seite 1 ein anderer als der hier rechnerisch ermittelte Förderbetrag für das Baudarlehen gewählt werden, ist dies zu erläutern. </t>
  </si>
  <si>
    <r>
      <t xml:space="preserve">Ermittlung des Grundbetrages
</t>
    </r>
    <r>
      <rPr>
        <sz val="9"/>
        <rFont val="Arial"/>
        <family val="2"/>
      </rPr>
      <t>auf Basis der jeweiligen förderfähigen Wohnfläche</t>
    </r>
  </si>
  <si>
    <r>
      <t xml:space="preserve">Ermittlung Zuschlag Rollstuhlgerechtigkeit
</t>
    </r>
    <r>
      <rPr>
        <sz val="9"/>
        <rFont val="Arial"/>
        <family val="2"/>
      </rPr>
      <t>auf Basis der jeweiligen förderfähigen Wohnfläche 
(ohne Wohnfläche der Wohnungen mit mittelbarer Belegung)</t>
    </r>
  </si>
  <si>
    <r>
      <t xml:space="preserve">Ermittlung Zuschlag Gemeinschaftsraum /Gemeinschaftsräume
</t>
    </r>
    <r>
      <rPr>
        <sz val="9"/>
        <rFont val="Arial"/>
        <family val="2"/>
      </rPr>
      <t>auf Basis der jeweiligen tatsächlichen Wohnfläche
(ohne Wohnfläche der Wohnungen mit mittelbarer Belegung)
im Verhältnis zur Gesamtwohnfläche</t>
    </r>
  </si>
  <si>
    <t>8.11</t>
  </si>
  <si>
    <t xml:space="preserve">Sonstiges: </t>
  </si>
  <si>
    <t>_________________</t>
  </si>
  <si>
    <t>Sonstiges:</t>
  </si>
  <si>
    <t>9.1.4</t>
  </si>
  <si>
    <t>9.1.5</t>
  </si>
  <si>
    <t>9.2.1</t>
  </si>
  <si>
    <t>9.2.2</t>
  </si>
  <si>
    <t>9.2.3</t>
  </si>
  <si>
    <t>9.1.6</t>
  </si>
  <si>
    <t xml:space="preserve">Hessen bereits mit ihrer Entstehung an die KfW zur Sicherheit abgetreten sind. </t>
  </si>
  <si>
    <t xml:space="preserve">Ich/Wir nehme(n) zur Kenntnis, dass meine/unsere Daten im Rahmen der Beantragung einer der o. g. Sofortbestätigungen von der KfW und </t>
  </si>
  <si>
    <t>werden darf,</t>
  </si>
  <si>
    <t>mit der Maßnahme nicht vor Aufnahme in das Förderprogramm durch das für das Wohnungswesen zuständige Ministerium begonnen</t>
  </si>
  <si>
    <t xml:space="preserve">Sicherung von Investitionen in Wohngebäuden und Gebäuden mit sozialen Einrichtungen einschließlich der Allgemeinen Vertragsbedingungen </t>
  </si>
  <si>
    <t>für</t>
  </si>
  <si>
    <t>Wohnungen, davon mit mittelbarer Belegung gemäß</t>
  </si>
  <si>
    <t xml:space="preserve">für </t>
  </si>
  <si>
    <t>§ 22 HWoFG</t>
  </si>
  <si>
    <t>3. Für die Beantragung der Finanzierungsmittel gemäß 1. und 2. sowie der Bürgschaft gilt außerdem:</t>
  </si>
  <si>
    <t>(ggf. mit Bürgschaft des Landes Hessen)</t>
  </si>
  <si>
    <t>die Antragstellung und Zusage der Mittel ggf. auf der Grundlage der Richtlinien des Landes Hessen für die Übernahme von Bürgschaften zur</t>
  </si>
  <si>
    <t xml:space="preserve">die in diesem Antrag enthaltenen Angaben subventionserheblich im Sinne des § 264 Strafgesetzbuches in Verbindung mit </t>
  </si>
  <si>
    <t xml:space="preserve">§ 2 des Subventionsgesetzes und dem Hessischen Subventionsgesetz sowie nach § 263 des Strafgesetzbuches in der jeweils 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</si>
  <si>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</si>
  <si>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</si>
  <si>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Pauschaler Kostenansatz von 20 Prozent des Rohertrags (Summe 10.1.1 bis 10.1.8) für</t>
  </si>
  <si>
    <t>15 Jahre</t>
  </si>
  <si>
    <t xml:space="preserve"> 4.11</t>
  </si>
  <si>
    <t>Kosten der Außenanlage (KG 500 ohne KG 534)</t>
  </si>
  <si>
    <t>Baunebenkosten (KG 700 ohne KG 800)</t>
  </si>
  <si>
    <t>Finanzierungskosten (KG 800)</t>
  </si>
  <si>
    <t>Herstellkosten Stellplätze (KG 534) / Garagen (KG 300)</t>
  </si>
  <si>
    <t>für die Antragstellung und Zusage der Mittel zusätzlich die Vorgaben des entsprechenden KfW-Programmes gelten.</t>
  </si>
  <si>
    <t>(abzgl. Belastungen)</t>
  </si>
  <si>
    <t xml:space="preserve">im Fall der Nichtabnahme der zugesagten Mittel die Wirtschafts- und Infrastrukturbank Hessen eine Entschädigung verlangen kann. </t>
  </si>
  <si>
    <t>im Fall der Nichtabnahme der zugesagten Mittel die Wirtschafts- und Infrastrukturbank Hessen eine Entschädigung verlangen kann.</t>
  </si>
  <si>
    <t>die produktspezifischen Datenschutzhinweise der KfW wurden mir/uns zur Verfügung gestellt und ich/wir habe(n) diese zur Kenntnis genommen.</t>
  </si>
  <si>
    <t xml:space="preserve">Wirtschafts- und Infrastrukturbank Hessen als durchleitendes Kreditinstitut verarbeitet werden. Die produktspezifischen Datenschutzhinweise  </t>
  </si>
  <si>
    <t xml:space="preserve">und ich/wir habe(n) diese zur Kenntnis genommen. </t>
  </si>
  <si>
    <t xml:space="preserve">der KfW in der zum Zeitpunkt der Anforderung der Sofortbestätigung gültigen Version wurden mir/uns zur Verfügung gestellt </t>
  </si>
  <si>
    <t>Effizienzhaus:</t>
  </si>
  <si>
    <t>mit der Maßnahme nicht vor Refinanzierung der Darlehen bei der KfW begonnen werden darf.</t>
  </si>
  <si>
    <t>Objektort und -straße:</t>
  </si>
  <si>
    <t>Liegt vor</t>
  </si>
  <si>
    <t>(bitte Begrün-</t>
  </si>
  <si>
    <t>dung beifügen)</t>
  </si>
  <si>
    <t>zutreffend</t>
  </si>
  <si>
    <r>
      <t xml:space="preserve">Sofern im Bauvorhaben </t>
    </r>
    <r>
      <rPr>
        <b/>
        <sz val="9"/>
        <rFont val="Arial"/>
        <family val="2"/>
      </rPr>
      <t>Gewerbeeinheiten</t>
    </r>
    <r>
      <rPr>
        <sz val="9"/>
        <rFont val="Arial"/>
        <family val="2"/>
      </rPr>
      <t xml:space="preserve"> geplant bzw. vorhanden sind, bitte zusätzlich die folgenden Unterlagen vorlegen:</t>
    </r>
  </si>
  <si>
    <r>
      <t xml:space="preserve">Bei Bildung von </t>
    </r>
    <r>
      <rPr>
        <b/>
        <sz val="9"/>
        <rFont val="Arial"/>
        <family val="2"/>
      </rPr>
      <t>Wohnungseigentum nach WEG</t>
    </r>
    <r>
      <rPr>
        <sz val="9"/>
        <rFont val="Arial"/>
        <family val="2"/>
      </rPr>
      <t xml:space="preserve"> sind darüber hinaus noch diese Unterlagen/Nachweise beizufügen:</t>
    </r>
  </si>
  <si>
    <t>Finanzierungsnachweise (verbindliche Zusagen oder Angebote für Kapitalmarkt- und andere Fremdmittel bzw. Zuschüsse)</t>
  </si>
  <si>
    <t>Nachweise der Eigenleistung ( z.B. bare Mittel, bezahlte Baumaterialien, bezahltes Grundstück, Ansparung auf Bausparvertrag, Kapitalabfindung, Selbst- und Verwandtenhilfe)</t>
  </si>
  <si>
    <t>Nachweis des Grundstückswertes, z. B. durch den Kaufvertrag</t>
  </si>
  <si>
    <t>Nicht zutreffend</t>
  </si>
  <si>
    <r>
      <t>Bei</t>
    </r>
    <r>
      <rPr>
        <b/>
        <sz val="9"/>
        <rFont val="Arial"/>
        <family val="2"/>
      </rPr>
      <t xml:space="preserve"> Erbbaurechten</t>
    </r>
    <r>
      <rPr>
        <sz val="9"/>
        <rFont val="Arial"/>
        <family val="2"/>
      </rPr>
      <t xml:space="preserve"> zusätzlich:</t>
    </r>
  </si>
  <si>
    <r>
      <t xml:space="preserve">Bei </t>
    </r>
    <r>
      <rPr>
        <b/>
        <sz val="9"/>
        <rFont val="Arial"/>
        <family val="2"/>
      </rPr>
      <t>Maßnahmen im Gebäudebestand</t>
    </r>
    <r>
      <rPr>
        <sz val="9"/>
        <rFont val="Arial"/>
        <family val="2"/>
      </rPr>
      <t xml:space="preserve"> und/oder sofern sich auf dem zu verpfändenden Grundstück bereits Objekte befinden außerdem:</t>
    </r>
  </si>
  <si>
    <t>Bauschein und bauaufsichtlich genehmigte Pläne soweit vorhanden bzw. Eingangsbestätigung der Bauaufsichtsbehörde und Bestätigung des Entwurfsverfassers</t>
  </si>
  <si>
    <t>Bruttorauminhalt- und Bruttogeschossflächenberechnung (BRI + BGF) sowie Maß der baulichen Nutzung, Grundflächenzahl (GRZ) und Geschossflächenzahl (GFZ)</t>
  </si>
  <si>
    <t>Aktueller Grundbuchauszug</t>
  </si>
  <si>
    <r>
      <rPr>
        <u/>
        <sz val="9"/>
        <rFont val="Arial"/>
        <family val="2"/>
      </rPr>
      <t>Bei privaten Antragstellern:</t>
    </r>
    <r>
      <rPr>
        <sz val="9"/>
        <rFont val="Arial"/>
        <family val="2"/>
      </rPr>
      <t xml:space="preserve"> aktuelle Einkommens- und Vermögensauskunft auf dem Vordruck der Wirtschafts- und Infrastrukturbank Hessen, zeitnahe (letzte 3 Jahre) Einkommensteuerbescheide mit Kopien der zugehörigen Steuererklärungen, zeitnahe Verdienstbescheinigung(en) des Arbeitgebers</t>
    </r>
  </si>
  <si>
    <t>Begründung zu fehlenden Unterlagen/Nachweisen:</t>
  </si>
  <si>
    <t>Unterschrift aller Antragsteller gem. Ziffer 5 auf Seite 2</t>
  </si>
  <si>
    <t>Erbbaurechtsvertrag / die Erbbauzinsvereinbarung sowie Nachweise zur aktuellen Erbbauzinshöhe</t>
  </si>
  <si>
    <t>Letztes Eigentümerversammlungsprotokoll und letzter Wirtschaftsplan</t>
  </si>
  <si>
    <t>Ist-Bauzustandsbeschreibung (inkl. durchgeführte Instandhaltungs- und Modernisierungsmaßnahmen) sowie eine Beschreibung der geplanten Modernisierungs-, Instandsetzungs- und Energieeinsparungsmaßnahmen</t>
  </si>
  <si>
    <t>Bei nicht gebundenen Mehrfamilienhäusern mit/ohne Gewerbeeinheiten, Vorlage einer Mieterliste (mind. Angabe Wohnflächen, Mieten pro m² WF., Lage)</t>
  </si>
  <si>
    <t>Nachweis über Denkmalschutz</t>
  </si>
  <si>
    <t>die Checkliste zum Antrag auszufüllen und die entsprechenden Nachweise dazu mit dem Förderantrag einzureichen sind.</t>
  </si>
  <si>
    <t xml:space="preserve"> 4.2</t>
  </si>
  <si>
    <t xml:space="preserve"> 4.21</t>
  </si>
  <si>
    <t xml:space="preserve"> 4.4</t>
  </si>
  <si>
    <t>11.</t>
  </si>
  <si>
    <t>Mieterliste und Gewerbemietverträge sowie eventuell abgeschlossene Zusatzvereinbarungen</t>
  </si>
  <si>
    <t>Maßstäbliche Bauzeichnungen (Grundrisse, Schnitte, Ansichten, Freiflächen); für die zu fördernden Wohnungen sind vollständig vermaßte Pläne erforderlich.</t>
  </si>
  <si>
    <t>Wohn- und Nutzflächenberechnung; für die zu fördernden Wohnungen ist diese Berechnung nach der Wohnflächenverordnung mit prüfbaren Rechenansätzen zu erstellen.</t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</si>
  <si>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</t>
    </r>
    <r>
      <rPr>
        <b/>
        <sz val="7"/>
        <color theme="5" tint="-0.249977111117893"/>
        <rFont val="Arial"/>
        <family val="2"/>
      </rPr>
      <t xml:space="preserve"> (Bitte unten begründen)</t>
    </r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</si>
  <si>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  </t>
    </r>
    <r>
      <rPr>
        <b/>
        <sz val="7"/>
        <color theme="5" tint="-0.249977111117893"/>
        <rFont val="Arial"/>
        <family val="2"/>
      </rPr>
      <t>(Bitte unten begründen)</t>
    </r>
  </si>
  <si>
    <r>
      <rPr>
        <u/>
        <sz val="9"/>
        <rFont val="Arial"/>
        <family val="2"/>
      </rPr>
      <t>Bei genossenschaftlichem Wohnungsbau:</t>
    </r>
    <r>
      <rPr>
        <sz val="9"/>
        <rFont val="Arial"/>
        <family val="2"/>
      </rPr>
      <t xml:space="preserve"> aktueller Auszug der Satzung und Muster eines Dauernutzungsvertrages</t>
    </r>
  </si>
  <si>
    <r>
      <t xml:space="preserve">                                                           </t>
    </r>
    <r>
      <rPr>
        <b/>
        <u/>
        <sz val="12"/>
        <rFont val="Arial"/>
        <family val="2"/>
      </rPr>
      <t>Checkliste zum Antrag</t>
    </r>
  </si>
  <si>
    <t>Anlage "Berechnung des Förderbetrages für das Baudarlehen"</t>
  </si>
  <si>
    <t>Gewerbeflächenberechnung (nach gif-Richtlinien MF/G)</t>
  </si>
  <si>
    <t>Antragsteller/in:</t>
  </si>
  <si>
    <t>Programmanforderungen in der derzeit gültigen Fassung eingehalten werden. Bei Bedarf werden die entsprechenden Nachweise vorgelegt.</t>
  </si>
  <si>
    <t>Architekt/in gem. § 57 Hess. Bauordnung</t>
  </si>
  <si>
    <t>Bestätigung Architekt/in bzw. Entwurfsverfasser/in</t>
  </si>
  <si>
    <t xml:space="preserve">Ich bestätige, dass ich die öffentlich-rechtlichen Verpflichtungen als Entwurfsverfasser/in aus § 57 HBO für das Vorhaben </t>
  </si>
  <si>
    <t>12.</t>
  </si>
  <si>
    <t>Grundstückskaufvertrag</t>
  </si>
  <si>
    <t xml:space="preserve">1.      </t>
  </si>
  <si>
    <t>Grundrisse, Ansichten und Schnitte aller Bestandsgebäude</t>
  </si>
  <si>
    <t xml:space="preserve">3. </t>
  </si>
  <si>
    <t>Wohnflächenberechnung und Berechnung des umbauten Raums</t>
  </si>
  <si>
    <t>GFZ-Berechnung (falls vorhanden)</t>
  </si>
  <si>
    <t>Prüfbare Kostenaufstellung (je Gewerk) / prüfbare Nachweise, z.B. nach DIN 276 sofern Maßnahmen im Bestand durchgeführt werden</t>
  </si>
  <si>
    <t>Aktuelle Angaben zum Objekt (Vordruck bitte bei uns anfordern)</t>
  </si>
  <si>
    <t>inkl. Zinszuschuss des Landes Hessen</t>
  </si>
  <si>
    <r>
      <t>*</t>
    </r>
    <r>
      <rPr>
        <b/>
        <vertAlign val="superscript"/>
        <sz val="9"/>
        <rFont val="Arial"/>
        <family val="2"/>
      </rPr>
      <t>1</t>
    </r>
  </si>
  <si>
    <r>
      <t xml:space="preserve">Baudarlehen "Mittlere Einkommen"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(ggf. mit Bürgschaft des Landes Hessen)</t>
    </r>
  </si>
  <si>
    <r>
      <t xml:space="preserve">Baudarlehen "Geringe Einkommen"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(ggf. mit Bürgschaft des Landes Hessen)</t>
    </r>
  </si>
  <si>
    <t>mit Zinszuschuss aus dem Hessischen Energieeffizienzprogramm</t>
  </si>
  <si>
    <t>Seite 1  von Seite 8</t>
  </si>
  <si>
    <t>Seite 8  von Seite 8</t>
  </si>
  <si>
    <t>Seite 7 von Seite 8</t>
  </si>
  <si>
    <t>Seite 5 von Seite 8</t>
  </si>
  <si>
    <t>Seite 4 von Seite 8</t>
  </si>
  <si>
    <t xml:space="preserve">         Seite 3a  von Seite 8</t>
  </si>
  <si>
    <t xml:space="preserve">         Seite 3  von Seite 8</t>
  </si>
  <si>
    <t>Seite 2 von Seite 8</t>
  </si>
  <si>
    <t>Seite 6 von Seite 8</t>
  </si>
  <si>
    <t>Bei Fragen zu den Finanzierungsnachweisen sowie zu den Unterlagen über die wirtschaftlichen Verhältnisse, 
wenden Sie sich bitte an Ihren Kreditsachbearbeiter oder an die Telefonnummer 069 / 9132-2565.</t>
  </si>
  <si>
    <r>
      <t xml:space="preserve">Bei Fragen oder möglichem Abstimmungsbedarf zu den bautechnischen Unterlagen bitten wir Sie, 
sich </t>
    </r>
    <r>
      <rPr>
        <u/>
        <sz val="10"/>
        <rFont val="Arial"/>
        <family val="2"/>
      </rPr>
      <t>frühzeitig</t>
    </r>
    <r>
      <rPr>
        <sz val="10"/>
        <rFont val="Arial"/>
        <family val="2"/>
      </rPr>
      <t xml:space="preserve"> unter der Telefonnummer 069 / 9132-2538 an uns zu wenden.</t>
    </r>
  </si>
  <si>
    <t xml:space="preserve">Förderbetrag Baudarlehen     A  "geringe Einkommen" </t>
  </si>
  <si>
    <t>Förderbetrag Baudarlehen     B  "mittlere Einkommen"</t>
  </si>
  <si>
    <r>
      <t xml:space="preserve">Ermittlung des Zuschlags zum Finanzierungszuschuss für Effizienzhausstandard 40 und besser
</t>
    </r>
    <r>
      <rPr>
        <sz val="9"/>
        <rFont val="Arial"/>
        <family val="2"/>
      </rPr>
      <t>auf Basis der jeweiligen förderfähigen Wohnfläche</t>
    </r>
  </si>
  <si>
    <t>Effizienzhausstandard</t>
  </si>
  <si>
    <t>Effizienzhausstandard gemäß Förderrichtlinie</t>
  </si>
  <si>
    <r>
      <t xml:space="preserve">Zuschlag "Großer Frankfurter Bogen"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 xml:space="preserve">1 </t>
    </r>
    <r>
      <rPr>
        <sz val="7"/>
        <rFont val="Arial"/>
        <family val="2"/>
      </rPr>
      <t>(hierauf wird kein Finanzierungszuschuss gewährt)</t>
    </r>
  </si>
  <si>
    <t>Allgemeine Baubeschreibung einschl. Angabe des Standortes der Heizung und Wahl des Energieträgers</t>
  </si>
  <si>
    <t xml:space="preserve">Wichtige Hinweise: </t>
  </si>
  <si>
    <t>Bearbeitungsdauer erheblich verlängern! Anträge mit nicht vollständig beigefügten Unterlagen werden ggf. nachrangig bearbeitet.</t>
  </si>
  <si>
    <t xml:space="preserve">Sofern die aufgeführten Unterlagen nicht bei Antragstellung vorgelegt  werden, wird dies zu Rückfragen führen und die </t>
  </si>
  <si>
    <t xml:space="preserve">Datenraums wenden Sie sich bitte an Ihre/n Kreditsachbearbeiter/-in oder an die Telefonnummer 069 / 9132-2565. </t>
  </si>
  <si>
    <t xml:space="preserve">Sie können uns die erforderlichen Unterlagen auch direkt in unserem Datenraum zur Verfügung stellen. Zur Freischaltung des </t>
  </si>
  <si>
    <t>die Wirtschafts- und Infrastrukturbank Hessen berechtigt ist, ein einmaliges Bearbeitungsentgelt von 1 % des bewilligten Darlehens und</t>
  </si>
  <si>
    <r>
      <t xml:space="preserve">0,5 % des bewilligten Finanzierungszuschusses </t>
    </r>
    <r>
      <rPr>
        <sz val="8"/>
        <color rgb="FF000000"/>
        <rFont val="Arial"/>
        <family val="2"/>
      </rPr>
      <t xml:space="preserve">zu erheben. </t>
    </r>
    <r>
      <rPr>
        <strike/>
        <sz val="8"/>
        <color rgb="FFFF0000"/>
        <rFont val="Arial"/>
        <family val="2"/>
      </rPr>
      <t/>
    </r>
  </si>
  <si>
    <t xml:space="preserve">dass, sofern Maßnahmen im KfW-Programm „KFN Klimafreundlicher Neubau Wohngebäude (298)" durchgeführt werden,  die entsprechenden </t>
  </si>
  <si>
    <t xml:space="preserve">Betreuungsunternehmen / Beauftragte(r) </t>
  </si>
  <si>
    <t>KfW-Darlehen "KFN Klimafreundlicher Neubau Wohngebäude"</t>
  </si>
  <si>
    <t>35 Jahre</t>
  </si>
  <si>
    <t>Beträge in EUR</t>
  </si>
  <si>
    <t xml:space="preserve"> 4.3</t>
  </si>
  <si>
    <r>
      <t xml:space="preserve">1. Antragsteller/in </t>
    </r>
    <r>
      <rPr>
        <b/>
        <vertAlign val="superscript"/>
        <sz val="8"/>
        <rFont val="Times New Roman"/>
        <family val="1"/>
      </rPr>
      <t/>
    </r>
  </si>
  <si>
    <t>3 a. Betreuer/in oder Beauftragte/r</t>
  </si>
  <si>
    <r>
      <t>vom 10.05</t>
    </r>
    <r>
      <rPr>
        <sz val="8"/>
        <rFont val="Arial"/>
        <family val="2"/>
      </rPr>
      <t>.2023 (StAnz. 22/2023 S. 710 ff.) erfolgt,</t>
    </r>
  </si>
  <si>
    <t xml:space="preserve">Bestätigung für den Effizienzhauszuschlag zum Finanzierungszuschuss   </t>
  </si>
  <si>
    <t>(gem. Seite 1 Ziffern 4.1 bzw. 4.2)</t>
  </si>
  <si>
    <t>Ort, Datum</t>
  </si>
  <si>
    <t>Unterschrift Antragsteller/in</t>
  </si>
  <si>
    <t>Stempel und Unterschrift</t>
  </si>
  <si>
    <t>Energieeffizienz-Experte</t>
  </si>
  <si>
    <t>Jahr der Mittelzuteilung:</t>
  </si>
  <si>
    <t>Bis einschl. 2022</t>
  </si>
  <si>
    <t>Bestätigung des Antragstellers und des Energieberaters:</t>
  </si>
  <si>
    <t>Bundesförderung für effiziente Gebäude (BEG) Stand</t>
  </si>
  <si>
    <t>31.12.2022</t>
  </si>
  <si>
    <t>erreicht.</t>
  </si>
  <si>
    <t>Es ist geplant einen Neubau zu errichten, der mindestens den Standard EH 40 nach der</t>
  </si>
  <si>
    <t>(wird in der Expertenliste unter www.energie-effizienz-experten.de</t>
  </si>
  <si>
    <t>in den Kategorien für „Wohngebäude“ – Effizienzhaus geführt)</t>
  </si>
  <si>
    <t>Sofern für das beantragte Förderprodukt eine "Datenliste Subventionserhebliche Tatsachen" vorhanden ist: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</si>
  <si>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</si>
  <si>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</si>
  <si>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</si>
  <si>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 xml:space="preserve">Ich/Wir bestätige(n), dass mir/uns die "Datenliste Subventionserhebliche Tatsachen" für das von mir/uns beantragte Produkt/die von mir/uns </t>
  </si>
  <si>
    <t>13.</t>
  </si>
  <si>
    <t>Für antragstellende Unternehmen: Angaben zur Nachhaltigkeitsberichterstattung</t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</si>
  <si>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</si>
  <si>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</si>
  <si>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</si>
  <si>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</si>
  <si>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</si>
  <si>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etc.):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</si>
  <si>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</si>
  <si>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</si>
  <si>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</si>
  <si>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>Für alle Antragsteller:</t>
  </si>
  <si>
    <r>
      <rPr>
        <u/>
        <sz val="9"/>
        <rFont val="Arial"/>
        <family val="2"/>
      </rPr>
      <t>Bei Unternehmen:</t>
    </r>
    <r>
      <rPr>
        <sz val="9"/>
        <rFont val="Arial"/>
        <family val="2"/>
      </rPr>
      <t xml:space="preserve"> zeitnahe, geprüfte Bilanzen (letzte 3 Jahre) nebst Prüfungsberichten bzw. Vermögensstatus, Gesellschaftsvertrag mit evtl. Nachträgen, aktueller Handelsregisterauszug oder anderer Nachweis über die Vertretungsberechtigung, soweit diese Unterlagen der WIBank noch nicht vorliegen</t>
    </r>
  </si>
  <si>
    <t>Energieausweis oder vorläufig Wärmeschutznachweis</t>
  </si>
  <si>
    <t xml:space="preserve">Bei Beantragung von KfW-Darlehen der Vordruck "Bestätigung zum Antrag" </t>
  </si>
  <si>
    <r>
      <rPr>
        <u/>
        <sz val="9"/>
        <rFont val="Arial"/>
        <family val="2"/>
      </rPr>
      <t>Bei Unternehmen und Beantragung von KfW-Mitteln:</t>
    </r>
    <r>
      <rPr>
        <sz val="9"/>
        <rFont val="Arial"/>
        <family val="2"/>
      </rPr>
      <t xml:space="preserve"> aktueller Nachhaltigkeitsbericht</t>
    </r>
  </si>
  <si>
    <t>Energieausweis</t>
  </si>
  <si>
    <t xml:space="preserve">Falls der Nachhaltigkeitsbericht nach anerkannten Nachhaltigkeitsberichterstattungsstandards </t>
  </si>
  <si>
    <t xml:space="preserve">(Bürgschaftsrichtlinien) erfolgt. </t>
  </si>
  <si>
    <t>Antragsvordruck: Stand 05.12.2025</t>
  </si>
  <si>
    <r>
      <t>*</t>
    </r>
    <r>
      <rPr>
        <b/>
        <vertAlign val="superscript"/>
        <sz val="9"/>
        <rFont val="Arial"/>
        <family val="2"/>
      </rPr>
      <t>2</t>
    </r>
  </si>
  <si>
    <t>KFWG *²</t>
  </si>
  <si>
    <t>KFWG-Q *²</t>
  </si>
  <si>
    <t>EH 55 - WG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</si>
</sst>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#,##0.00\ \ \ "/>
    <numFmt numFmtId="165" formatCode="#,##0.0000"/>
    <numFmt numFmtId="166" formatCode="#,##0.00\ \ \ \ \ \ \ \ "/>
    <numFmt numFmtId="167" formatCode="#,##0.00\ "/>
    <numFmt numFmtId="168" formatCode="#,##0.00\ &quot;€&quot;"/>
    <numFmt numFmtId="169" formatCode="#,##0.00\ &quot;%&quot;"/>
    <numFmt numFmtId="170" formatCode="#,##0.00\ \ &quot;€&quot;"/>
    <numFmt numFmtId="171" formatCode="#,##0.00\ \ &quot;€&quot;\ \ "/>
    <numFmt numFmtId="172" formatCode="\ &quot;von&quot;\ \ #,##0.00\ &quot;v. H. &quot;"/>
    <numFmt numFmtId="173" formatCode="0.0000"/>
    <numFmt numFmtId="174" formatCode="&quot;entspricht&quot;\ \ \ #,##0.00\ &quot;% der Gesamtkosten&quot;"/>
    <numFmt numFmtId="175" formatCode="#,##0.00\ &quot;€/m²&quot;"/>
    <numFmt numFmtId="176" formatCode="&quot;ausgedruckt am&quot;\ dd/mm/yyyy"/>
    <numFmt numFmtId="177" formatCode="#,##0.00\ &quot;m²&quot;"/>
    <numFmt numFmtId="178" formatCode="0\ \ &quot;Prozent&quot;"/>
    <numFmt numFmtId="179" formatCode="0\ "/>
    <numFmt numFmtId="180" formatCode="#,##0.00\ &quot;€&quot;;[Red]\-\ #,##0.00\ &quot;€&quot;"/>
    <numFmt numFmtId="181" formatCode="#,##0.00\ &quot;m² WF&quot;"/>
    <numFmt numFmtId="182" formatCode="0\ &quot;WE&quot;"/>
    <numFmt numFmtId="183" formatCode="&quot;(&quot;0\ &quot;Stück)&quot;"/>
    <numFmt numFmtId="185" formatCode="#,##0.00\ &quot;€/WE                 (max. 45.000,00 €/Aufzug)&quot;"/>
  </numFmts>
  <fonts count="58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Arial"/>
      <family val="2"/>
    </font>
    <font>
      <sz val="8"/>
      <name val="Arial"/>
      <family val="2"/>
    </font>
    <font>
      <b/>
      <vertAlign val="superscript"/>
      <sz val="8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6"/>
      <name val="Times New Roman"/>
      <family val="1"/>
    </font>
    <font>
      <b/>
      <sz val="16"/>
      <name val="Arial"/>
      <family val="2"/>
    </font>
    <font>
      <sz val="8"/>
      <name val="Calibri"/>
      <family val="2"/>
    </font>
    <font>
      <b/>
      <u/>
      <sz val="8"/>
      <name val="Arial"/>
      <family val="2"/>
    </font>
    <font>
      <b/>
      <strike/>
      <sz val="9"/>
      <name val="Arial"/>
      <family val="2"/>
    </font>
    <font>
      <strike/>
      <sz val="8"/>
      <name val="Arial"/>
      <family val="2"/>
    </font>
    <font>
      <strike/>
      <sz val="9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rgb="FF4D4D4D"/>
      <name val="Arial"/>
      <family val="2"/>
    </font>
    <font>
      <b/>
      <sz val="10"/>
      <color rgb="FF4D4D4D"/>
      <name val="Arial"/>
      <family val="2"/>
    </font>
    <font>
      <b/>
      <sz val="9"/>
      <color rgb="FFFF0000"/>
      <name val="Arial"/>
      <family val="2"/>
    </font>
    <font>
      <sz val="8"/>
      <color rgb="FF000000"/>
      <name val="Segoe UI"/>
      <family val="2"/>
    </font>
    <font>
      <sz val="8"/>
      <color rgb="FF000000"/>
      <name val="Tahoma"/>
      <family val="2"/>
    </font>
    <font>
      <sz val="8"/>
      <color rgb="FFFF0000"/>
      <name val="Arial"/>
      <family val="2"/>
    </font>
    <font>
      <strike/>
      <sz val="8"/>
      <color rgb="FFFF0000"/>
      <name val="Arial"/>
      <family val="2"/>
    </font>
    <font>
      <b/>
      <u/>
      <sz val="12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u/>
      <sz val="9"/>
      <name val="Arial"/>
      <family val="2"/>
    </font>
    <font>
      <u/>
      <sz val="10"/>
      <name val="Arial"/>
      <family val="2"/>
    </font>
    <font>
      <i/>
      <sz val="9"/>
      <color rgb="FF00B050"/>
      <name val="Arial"/>
      <family val="2"/>
    </font>
    <font>
      <b/>
      <sz val="7"/>
      <color theme="5" tint="-0.249977111117893"/>
      <name val="Arial"/>
      <family val="2"/>
    </font>
    <font>
      <b/>
      <sz val="10"/>
      <color theme="5" tint="-0.249977111117893"/>
      <name val="Arial"/>
      <family val="2"/>
    </font>
    <font>
      <i/>
      <sz val="8"/>
      <name val="Arial"/>
      <family val="2"/>
    </font>
    <font>
      <b/>
      <vertAlign val="superscript"/>
      <sz val="9"/>
      <name val="Arial"/>
      <family val="2"/>
    </font>
    <font>
      <b/>
      <sz val="11"/>
      <name val="Arial"/>
      <family val="2"/>
    </font>
    <font>
      <b/>
      <u/>
      <sz val="10"/>
      <color rgb="FFFF0000"/>
      <name val="Arial"/>
      <family val="2"/>
    </font>
    <font>
      <sz val="7"/>
      <color rgb="FFFF0000"/>
      <name val="Arial"/>
      <family val="2"/>
    </font>
    <font>
      <sz val="8"/>
      <color rgb="FFFF0000"/>
      <name val="Times New Roman"/>
      <family val="1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3"/>
      <name val="Arial"/>
      <family val="2"/>
    </font>
    <font>
      <sz val="9"/>
      <color rgb="FF00000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lightGray">
        <fgColor indexed="9"/>
        <bgColor indexed="43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9" tint="0.79998168889431442"/>
      </patternFill>
    </fill>
    <fill>
      <patternFill patternType="lightGray">
        <fgColor indexed="22"/>
        <bgColor theme="0"/>
      </patternFill>
    </fill>
    <fill>
      <patternFill patternType="lightGray">
        <fgColor indexed="9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lightGray">
        <fgColor indexed="9"/>
        <bgColor rgb="FFFFC000"/>
      </patternFill>
    </fill>
    <fill>
      <patternFill patternType="lightGray">
        <fgColor indexed="9"/>
        <bgColor theme="3" tint="0.79998168889431442"/>
      </patternFill>
    </fill>
    <fill>
      <patternFill patternType="solid">
        <fgColor theme="6" tint="0.79998168889431442"/>
        <bgColor indexed="64"/>
      </patternFill>
    </fill>
    <fill>
      <patternFill patternType="lightGray">
        <fgColor indexed="9"/>
        <bgColor theme="6" tint="0.79998168889431442"/>
      </patternFill>
    </fill>
    <fill>
      <patternFill patternType="solid">
        <fgColor theme="3" tint="0.79995117038483843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theme="0"/>
        <bgColor theme="0"/>
      </patternFill>
    </fill>
    <fill>
      <patternFill patternType="lightGray">
        <fgColor indexed="22"/>
        <bgColor rgb="FFFFFF00"/>
      </patternFill>
    </fill>
    <fill>
      <patternFill patternType="lightGray">
        <fgColor indexed="22"/>
        <bgColor theme="9" tint="0.39997558519241921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lightGray">
        <fgColor theme="0"/>
        <bgColor theme="6" tint="0.79998168889431442"/>
      </patternFill>
    </fill>
    <fill>
      <patternFill patternType="lightGray">
        <fgColor theme="0"/>
        <bgColor theme="3" tint="0.79998168889431442"/>
      </patternFill>
    </fill>
    <fill>
      <patternFill patternType="lightGray">
        <fgColor theme="0"/>
        <bgColor indexed="9"/>
      </patternFill>
    </fill>
    <fill>
      <patternFill patternType="solid">
        <fgColor theme="0" tint="-4.9989318521683403E-2"/>
        <bgColor theme="0" tint="-0.14996795556505021"/>
      </patternFill>
    </fill>
    <fill>
      <patternFill patternType="solid">
        <fgColor rgb="FFD9D9D9"/>
        <bgColor indexed="64"/>
      </patternFill>
    </fill>
    <fill>
      <patternFill patternType="lightGray">
        <fgColor theme="0" tint="-0.14996795556505021"/>
        <bgColor auto="1"/>
      </patternFill>
    </fill>
    <fill>
      <patternFill patternType="solid">
        <fgColor indexed="65"/>
        <bgColor indexed="22"/>
      </patternFill>
    </fill>
    <fill>
      <patternFill patternType="lightGray">
        <fgColor theme="0" tint="-0.24994659260841701"/>
        <bgColor indexed="65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5" fillId="0" borderId="0"/>
    <xf numFmtId="0" fontId="10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</cellStyleXfs>
  <cellXfs count="1172">
    <xf numFmtId="0" fontId="0" fillId="0" borderId="0" xfId="0"/>
    <xf numFmtId="0" fontId="2" fillId="0" borderId="0" xfId="0" applyFont="1" applyBorder="1"/>
    <xf numFmtId="0" fontId="2" fillId="0" borderId="0" xfId="0" applyFont="1"/>
    <xf numFmtId="0" fontId="4" fillId="0" borderId="0" xfId="4"/>
    <xf numFmtId="0" fontId="4" fillId="0" borderId="0" xfId="4" applyAlignment="1">
      <alignment vertical="center"/>
    </xf>
    <xf numFmtId="0" fontId="2" fillId="0" borderId="0" xfId="4" applyFont="1"/>
    <xf numFmtId="0" fontId="2" fillId="2" borderId="0" xfId="0" applyFont="1" applyFill="1" applyBorder="1"/>
    <xf numFmtId="0" fontId="5" fillId="0" borderId="0" xfId="4" applyFont="1"/>
    <xf numFmtId="0" fontId="4" fillId="0" borderId="0" xfId="4" applyAlignment="1">
      <alignment horizontal="left"/>
    </xf>
    <xf numFmtId="0" fontId="4" fillId="0" borderId="0" xfId="4" applyAlignment="1">
      <alignment horizontal="center"/>
    </xf>
    <xf numFmtId="0" fontId="4" fillId="0" borderId="0" xfId="4" applyAlignment="1"/>
    <xf numFmtId="0" fontId="2" fillId="2" borderId="0" xfId="0" applyFont="1" applyFill="1" applyBorder="1" applyProtection="1">
      <protection hidden="1"/>
    </xf>
    <xf numFmtId="2" fontId="4" fillId="0" borderId="0" xfId="4" applyNumberFormat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0" fontId="4" fillId="0" borderId="0" xfId="3"/>
    <xf numFmtId="4" fontId="4" fillId="0" borderId="0" xfId="4" applyNumberFormat="1"/>
    <xf numFmtId="0" fontId="8" fillId="2" borderId="0" xfId="0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7" fillId="2" borderId="0" xfId="0" applyFont="1" applyFill="1" applyBorder="1" applyProtection="1">
      <protection hidden="1"/>
    </xf>
    <xf numFmtId="16" fontId="8" fillId="2" borderId="0" xfId="0" applyNumberFormat="1" applyFont="1" applyFill="1" applyBorder="1" applyProtection="1">
      <protection hidden="1"/>
    </xf>
    <xf numFmtId="0" fontId="8" fillId="0" borderId="0" xfId="0" applyFont="1" applyBorder="1"/>
    <xf numFmtId="0" fontId="8" fillId="2" borderId="0" xfId="0" applyFont="1" applyFill="1" applyBorder="1" applyAlignment="1" applyProtection="1">
      <protection hidden="1"/>
    </xf>
    <xf numFmtId="0" fontId="7" fillId="2" borderId="0" xfId="6" applyFont="1" applyFill="1" applyBorder="1" applyProtection="1">
      <protection hidden="1"/>
    </xf>
    <xf numFmtId="49" fontId="7" fillId="2" borderId="0" xfId="6" applyNumberFormat="1" applyFont="1" applyFill="1" applyBorder="1" applyProtection="1">
      <protection hidden="1"/>
    </xf>
    <xf numFmtId="49" fontId="10" fillId="2" borderId="0" xfId="6" applyNumberFormat="1" applyFont="1" applyFill="1" applyBorder="1" applyProtection="1">
      <protection hidden="1"/>
    </xf>
    <xf numFmtId="0" fontId="8" fillId="2" borderId="0" xfId="6" applyFont="1" applyFill="1" applyBorder="1" applyProtection="1">
      <protection hidden="1"/>
    </xf>
    <xf numFmtId="49" fontId="8" fillId="2" borderId="0" xfId="6" applyNumberFormat="1" applyFont="1" applyFill="1" applyBorder="1" applyAlignment="1" applyProtection="1">
      <alignment vertical="top" wrapText="1"/>
      <protection hidden="1"/>
    </xf>
    <xf numFmtId="0" fontId="8" fillId="2" borderId="2" xfId="4" applyFont="1" applyFill="1" applyBorder="1" applyProtection="1">
      <protection hidden="1"/>
    </xf>
    <xf numFmtId="49" fontId="8" fillId="2" borderId="0" xfId="6" applyNumberFormat="1" applyFont="1" applyFill="1" applyBorder="1" applyProtection="1">
      <protection hidden="1"/>
    </xf>
    <xf numFmtId="0" fontId="8" fillId="2" borderId="0" xfId="4" applyFont="1" applyFill="1" applyBorder="1" applyProtection="1">
      <protection hidden="1"/>
    </xf>
    <xf numFmtId="0" fontId="8" fillId="2" borderId="1" xfId="4" applyFont="1" applyFill="1" applyBorder="1" applyProtection="1">
      <protection hidden="1"/>
    </xf>
    <xf numFmtId="0" fontId="7" fillId="2" borderId="0" xfId="4" applyFont="1" applyFill="1" applyBorder="1" applyProtection="1">
      <protection hidden="1"/>
    </xf>
    <xf numFmtId="0" fontId="8" fillId="0" borderId="0" xfId="6" applyFont="1" applyBorder="1" applyProtection="1">
      <protection hidden="1"/>
    </xf>
    <xf numFmtId="0" fontId="9" fillId="0" borderId="0" xfId="4" applyFont="1" applyBorder="1" applyProtection="1">
      <protection hidden="1"/>
    </xf>
    <xf numFmtId="0" fontId="7" fillId="3" borderId="3" xfId="6" applyFont="1" applyFill="1" applyBorder="1" applyAlignment="1" applyProtection="1">
      <alignment horizontal="left"/>
      <protection locked="0"/>
    </xf>
    <xf numFmtId="0" fontId="9" fillId="0" borderId="0" xfId="4" applyFont="1"/>
    <xf numFmtId="0" fontId="8" fillId="2" borderId="4" xfId="4" applyFont="1" applyFill="1" applyBorder="1" applyProtection="1"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8" fillId="2" borderId="0" xfId="4" applyFont="1" applyFill="1" applyBorder="1" applyAlignment="1" applyProtection="1">
      <alignment vertical="center"/>
      <protection hidden="1"/>
    </xf>
    <xf numFmtId="0" fontId="8" fillId="2" borderId="5" xfId="4" applyFont="1" applyFill="1" applyBorder="1" applyProtection="1">
      <protection hidden="1"/>
    </xf>
    <xf numFmtId="0" fontId="8" fillId="2" borderId="6" xfId="4" applyFont="1" applyFill="1" applyBorder="1" applyAlignment="1" applyProtection="1">
      <alignment horizontal="center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5" xfId="4" applyFont="1" applyFill="1" applyBorder="1" applyAlignment="1" applyProtection="1">
      <alignment horizontal="center" vertical="center"/>
      <protection locked="0"/>
    </xf>
    <xf numFmtId="0" fontId="8" fillId="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Font="1" applyFill="1" applyBorder="1" applyAlignment="1" applyProtection="1">
      <alignment horizontal="center" vertical="center"/>
      <protection hidden="1"/>
    </xf>
    <xf numFmtId="4" fontId="8" fillId="3" borderId="7" xfId="4" applyNumberFormat="1" applyFont="1" applyFill="1" applyBorder="1" applyAlignment="1" applyProtection="1">
      <alignment horizontal="center" vertical="center"/>
      <protection hidden="1"/>
    </xf>
    <xf numFmtId="4" fontId="8" fillId="4" borderId="6" xfId="4" applyNumberFormat="1" applyFont="1" applyFill="1" applyBorder="1" applyAlignment="1" applyProtection="1">
      <alignment horizontal="center" vertical="center"/>
      <protection hidden="1"/>
    </xf>
    <xf numFmtId="0" fontId="8" fillId="4" borderId="8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locked="0"/>
    </xf>
    <xf numFmtId="4" fontId="8" fillId="2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4" borderId="0" xfId="4" applyFont="1" applyFill="1" applyBorder="1" applyAlignment="1" applyProtection="1">
      <alignment horizontal="center" vertical="center"/>
      <protection hidden="1"/>
    </xf>
    <xf numFmtId="1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4" borderId="0" xfId="4" applyNumberFormat="1" applyFont="1" applyFill="1" applyBorder="1" applyAlignment="1" applyProtection="1">
      <alignment horizontal="center" vertical="center"/>
      <protection hidden="1"/>
    </xf>
    <xf numFmtId="0" fontId="8" fillId="4" borderId="6" xfId="4" applyFont="1" applyFill="1" applyBorder="1" applyAlignment="1" applyProtection="1">
      <alignment horizontal="center" vertical="center"/>
      <protection hidden="1"/>
    </xf>
    <xf numFmtId="0" fontId="7" fillId="4" borderId="6" xfId="4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Alignment="1" applyProtection="1">
      <alignment horizontal="center" vertical="center"/>
      <protection hidden="1"/>
    </xf>
    <xf numFmtId="2" fontId="13" fillId="2" borderId="0" xfId="4" applyNumberFormat="1" applyFont="1" applyFill="1" applyBorder="1" applyAlignment="1" applyProtection="1">
      <alignment horizontal="center" vertical="center"/>
      <protection hidden="1"/>
    </xf>
    <xf numFmtId="49" fontId="8" fillId="2" borderId="0" xfId="4" applyNumberFormat="1" applyFont="1" applyFill="1" applyBorder="1" applyAlignment="1" applyProtection="1">
      <alignment vertical="center" wrapText="1"/>
      <protection hidden="1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2" fontId="8" fillId="2" borderId="0" xfId="4" applyNumberFormat="1" applyFont="1" applyFill="1" applyBorder="1" applyAlignment="1" applyProtection="1">
      <alignment vertical="center"/>
      <protection hidden="1"/>
    </xf>
    <xf numFmtId="4" fontId="9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2" borderId="9" xfId="4" applyFont="1" applyFill="1" applyBorder="1" applyAlignment="1" applyProtection="1">
      <alignment vertical="center"/>
      <protection hidden="1"/>
    </xf>
    <xf numFmtId="165" fontId="8" fillId="2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2" xfId="4" applyFont="1" applyFill="1" applyBorder="1" applyAlignment="1" applyProtection="1">
      <alignment vertical="center"/>
      <protection hidden="1"/>
    </xf>
    <xf numFmtId="0" fontId="9" fillId="2" borderId="0" xfId="4" applyFont="1" applyFill="1" applyBorder="1"/>
    <xf numFmtId="49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0" fontId="16" fillId="2" borderId="0" xfId="4" applyFont="1" applyFill="1" applyBorder="1" applyAlignment="1" applyProtection="1">
      <alignment vertical="center"/>
      <protection hidden="1"/>
    </xf>
    <xf numFmtId="0" fontId="8" fillId="2" borderId="1" xfId="4" applyFont="1" applyFill="1" applyBorder="1" applyAlignment="1" applyProtection="1">
      <alignment vertical="center"/>
      <protection hidden="1"/>
    </xf>
    <xf numFmtId="0" fontId="8" fillId="2" borderId="10" xfId="4" applyFont="1" applyFill="1" applyBorder="1" applyAlignment="1" applyProtection="1">
      <alignment vertical="center"/>
      <protection hidden="1"/>
    </xf>
    <xf numFmtId="0" fontId="8" fillId="2" borderId="0" xfId="3" applyFont="1" applyFill="1" applyBorder="1" applyProtection="1">
      <protection hidden="1"/>
    </xf>
    <xf numFmtId="0" fontId="9" fillId="2" borderId="0" xfId="3" applyFont="1" applyFill="1" applyBorder="1" applyProtection="1">
      <protection hidden="1"/>
    </xf>
    <xf numFmtId="0" fontId="12" fillId="2" borderId="0" xfId="3" applyFont="1" applyFill="1" applyBorder="1" applyProtection="1">
      <protection hidden="1"/>
    </xf>
    <xf numFmtId="0" fontId="9" fillId="2" borderId="1" xfId="3" applyFont="1" applyFill="1" applyBorder="1" applyProtection="1">
      <protection hidden="1"/>
    </xf>
    <xf numFmtId="0" fontId="7" fillId="2" borderId="0" xfId="3" applyFont="1" applyFill="1" applyBorder="1" applyProtection="1">
      <protection hidden="1"/>
    </xf>
    <xf numFmtId="0" fontId="8" fillId="2" borderId="4" xfId="4" applyFont="1" applyFill="1" applyBorder="1" applyAlignment="1" applyProtection="1">
      <alignment vertical="center"/>
      <protection hidden="1"/>
    </xf>
    <xf numFmtId="0" fontId="8" fillId="2" borderId="11" xfId="4" applyFont="1" applyFill="1" applyBorder="1" applyProtection="1">
      <protection hidden="1"/>
    </xf>
    <xf numFmtId="49" fontId="8" fillId="2" borderId="1" xfId="4" applyNumberFormat="1" applyFont="1" applyFill="1" applyBorder="1" applyProtection="1">
      <protection hidden="1"/>
    </xf>
    <xf numFmtId="0" fontId="8" fillId="2" borderId="12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Protection="1">
      <protection hidden="1"/>
    </xf>
    <xf numFmtId="0" fontId="8" fillId="2" borderId="9" xfId="4" applyFont="1" applyFill="1" applyBorder="1" applyProtection="1">
      <protection hidden="1"/>
    </xf>
    <xf numFmtId="0" fontId="8" fillId="2" borderId="9" xfId="4" applyFont="1" applyFill="1" applyBorder="1" applyAlignment="1" applyProtection="1">
      <alignment horizontal="right"/>
      <protection hidden="1"/>
    </xf>
    <xf numFmtId="0" fontId="8" fillId="2" borderId="10" xfId="4" applyFont="1" applyFill="1" applyBorder="1" applyProtection="1">
      <protection hidden="1"/>
    </xf>
    <xf numFmtId="0" fontId="8" fillId="2" borderId="14" xfId="4" applyFont="1" applyFill="1" applyBorder="1" applyAlignment="1" applyProtection="1">
      <alignment horizontal="center"/>
      <protection hidden="1"/>
    </xf>
    <xf numFmtId="0" fontId="8" fillId="2" borderId="6" xfId="4" applyFont="1" applyFill="1" applyBorder="1" applyProtection="1">
      <protection hidden="1"/>
    </xf>
    <xf numFmtId="0" fontId="8" fillId="2" borderId="15" xfId="4" applyFont="1" applyFill="1" applyBorder="1" applyProtection="1">
      <protection hidden="1"/>
    </xf>
    <xf numFmtId="49" fontId="8" fillId="2" borderId="0" xfId="4" applyNumberFormat="1" applyFont="1" applyFill="1" applyBorder="1" applyProtection="1">
      <protection hidden="1"/>
    </xf>
    <xf numFmtId="0" fontId="7" fillId="3" borderId="6" xfId="4" applyFont="1" applyFill="1" applyBorder="1" applyAlignment="1" applyProtection="1">
      <alignment horizontal="center" vertical="center"/>
      <protection locked="0"/>
    </xf>
    <xf numFmtId="0" fontId="8" fillId="2" borderId="0" xfId="4" applyFont="1" applyFill="1" applyBorder="1" applyAlignment="1" applyProtection="1">
      <alignment vertical="top"/>
      <protection hidden="1"/>
    </xf>
    <xf numFmtId="171" fontId="7" fillId="2" borderId="0" xfId="4" applyNumberFormat="1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vertical="center"/>
      <protection hidden="1"/>
    </xf>
    <xf numFmtId="0" fontId="4" fillId="0" borderId="0" xfId="4" applyBorder="1"/>
    <xf numFmtId="0" fontId="5" fillId="2" borderId="0" xfId="4" applyFont="1" applyFill="1" applyBorder="1"/>
    <xf numFmtId="0" fontId="12" fillId="2" borderId="0" xfId="0" applyFont="1" applyFill="1" applyBorder="1" applyProtection="1">
      <protection hidden="1"/>
    </xf>
    <xf numFmtId="0" fontId="5" fillId="2" borderId="0" xfId="4" applyFont="1" applyFill="1" applyBorder="1" applyProtection="1">
      <protection hidden="1"/>
    </xf>
    <xf numFmtId="0" fontId="4" fillId="0" borderId="0" xfId="4" applyProtection="1">
      <protection hidden="1"/>
    </xf>
    <xf numFmtId="0" fontId="8" fillId="2" borderId="0" xfId="0" applyFont="1" applyFill="1" applyProtection="1">
      <protection hidden="1"/>
    </xf>
    <xf numFmtId="0" fontId="4" fillId="0" borderId="0" xfId="3" applyBorder="1"/>
    <xf numFmtId="0" fontId="8" fillId="2" borderId="0" xfId="3" applyFont="1" applyFill="1" applyBorder="1" applyAlignment="1" applyProtection="1">
      <protection hidden="1"/>
    </xf>
    <xf numFmtId="0" fontId="2" fillId="2" borderId="0" xfId="0" applyFont="1" applyFill="1" applyProtection="1">
      <protection hidden="1"/>
    </xf>
    <xf numFmtId="49" fontId="8" fillId="2" borderId="0" xfId="3" applyNumberFormat="1" applyFont="1" applyFill="1" applyBorder="1" applyAlignment="1" applyProtection="1">
      <alignment horizontal="center"/>
      <protection hidden="1"/>
    </xf>
    <xf numFmtId="0" fontId="7" fillId="3" borderId="9" xfId="0" applyFont="1" applyFill="1" applyBorder="1" applyAlignment="1" applyProtection="1">
      <alignment horizontal="left"/>
      <protection locked="0"/>
    </xf>
    <xf numFmtId="49" fontId="7" fillId="2" borderId="16" xfId="6" applyNumberFormat="1" applyFont="1" applyFill="1" applyBorder="1" applyAlignment="1" applyProtection="1">
      <alignment vertical="center"/>
      <protection hidden="1"/>
    </xf>
    <xf numFmtId="0" fontId="7" fillId="2" borderId="6" xfId="6" applyFont="1" applyFill="1" applyBorder="1" applyAlignment="1" applyProtection="1">
      <alignment vertical="center"/>
      <protection hidden="1"/>
    </xf>
    <xf numFmtId="49" fontId="15" fillId="3" borderId="6" xfId="6" applyNumberFormat="1" applyFont="1" applyFill="1" applyBorder="1" applyProtection="1">
      <protection locked="0"/>
    </xf>
    <xf numFmtId="0" fontId="8" fillId="5" borderId="6" xfId="4" applyFont="1" applyFill="1" applyBorder="1" applyAlignment="1" applyProtection="1">
      <alignment horizontal="center" vertical="center" textRotation="90" wrapText="1"/>
      <protection hidden="1"/>
    </xf>
    <xf numFmtId="0" fontId="11" fillId="5" borderId="6" xfId="4" applyFont="1" applyFill="1" applyBorder="1" applyAlignment="1" applyProtection="1">
      <alignment horizontal="center" vertical="center" textRotation="90" wrapText="1"/>
      <protection hidden="1"/>
    </xf>
    <xf numFmtId="0" fontId="8" fillId="5" borderId="6" xfId="4" applyFont="1" applyFill="1" applyBorder="1" applyAlignment="1" applyProtection="1">
      <alignment horizontal="center" vertical="center" wrapText="1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8" xfId="4" applyNumberFormat="1" applyFont="1" applyFill="1" applyBorder="1" applyAlignment="1" applyProtection="1">
      <alignment horizontal="center" vertical="center"/>
      <protection locked="0"/>
    </xf>
    <xf numFmtId="49" fontId="7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17" xfId="4" applyNumberFormat="1" applyFont="1" applyFill="1" applyBorder="1" applyAlignment="1" applyProtection="1">
      <alignment horizontal="center" vertical="center"/>
      <protection locked="0"/>
    </xf>
    <xf numFmtId="0" fontId="8" fillId="2" borderId="4" xfId="3" applyFont="1" applyFill="1" applyBorder="1" applyAlignment="1" applyProtection="1">
      <alignment horizontal="left"/>
      <protection hidden="1"/>
    </xf>
    <xf numFmtId="0" fontId="4" fillId="2" borderId="0" xfId="3" applyFont="1" applyFill="1" applyBorder="1"/>
    <xf numFmtId="0" fontId="4" fillId="2" borderId="0" xfId="3" applyFill="1" applyBorder="1"/>
    <xf numFmtId="49" fontId="12" fillId="2" borderId="0" xfId="3" applyNumberFormat="1" applyFont="1" applyFill="1" applyBorder="1" applyProtection="1">
      <protection hidden="1"/>
    </xf>
    <xf numFmtId="49" fontId="4" fillId="0" borderId="0" xfId="3" applyNumberFormat="1"/>
    <xf numFmtId="0" fontId="2" fillId="0" borderId="0" xfId="0" applyFont="1" applyBorder="1" applyAlignment="1">
      <alignment horizontal="left"/>
    </xf>
    <xf numFmtId="0" fontId="4" fillId="2" borderId="0" xfId="3" applyFill="1" applyBorder="1" applyProtection="1">
      <protection hidden="1"/>
    </xf>
    <xf numFmtId="4" fontId="8" fillId="6" borderId="6" xfId="4" applyNumberFormat="1" applyFont="1" applyFill="1" applyBorder="1" applyAlignment="1" applyProtection="1">
      <alignment horizontal="center" vertical="center"/>
      <protection hidden="1"/>
    </xf>
    <xf numFmtId="0" fontId="8" fillId="2" borderId="0" xfId="5" applyFont="1" applyFill="1" applyBorder="1" applyProtection="1"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horizontal="right" vertical="center"/>
      <protection hidden="1"/>
    </xf>
    <xf numFmtId="0" fontId="2" fillId="9" borderId="0" xfId="0" applyFont="1" applyFill="1" applyBorder="1"/>
    <xf numFmtId="0" fontId="8" fillId="9" borderId="0" xfId="6" applyFont="1" applyFill="1" applyBorder="1" applyProtection="1"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0" fontId="5" fillId="2" borderId="5" xfId="4" applyFont="1" applyFill="1" applyBorder="1" applyProtection="1">
      <protection hidden="1"/>
    </xf>
    <xf numFmtId="171" fontId="8" fillId="2" borderId="5" xfId="4" applyNumberFormat="1" applyFont="1" applyFill="1" applyBorder="1" applyAlignment="1" applyProtection="1">
      <alignment horizontal="right"/>
      <protection hidden="1"/>
    </xf>
    <xf numFmtId="2" fontId="8" fillId="2" borderId="5" xfId="4" applyNumberFormat="1" applyFont="1" applyFill="1" applyBorder="1" applyProtection="1">
      <protection hidden="1"/>
    </xf>
    <xf numFmtId="0" fontId="5" fillId="2" borderId="0" xfId="4" applyFont="1" applyFill="1" applyBorder="1" applyAlignment="1" applyProtection="1">
      <alignment vertical="top"/>
      <protection hidden="1"/>
    </xf>
    <xf numFmtId="172" fontId="7" fillId="2" borderId="0" xfId="4" applyNumberFormat="1" applyFont="1" applyFill="1" applyBorder="1" applyAlignment="1" applyProtection="1">
      <alignment horizontal="left"/>
      <protection hidden="1"/>
    </xf>
    <xf numFmtId="2" fontId="8" fillId="2" borderId="0" xfId="4" applyNumberFormat="1" applyFont="1" applyFill="1" applyBorder="1" applyProtection="1">
      <protection hidden="1"/>
    </xf>
    <xf numFmtId="171" fontId="8" fillId="2" borderId="0" xfId="4" applyNumberFormat="1" applyFont="1" applyFill="1" applyBorder="1" applyProtection="1">
      <protection hidden="1"/>
    </xf>
    <xf numFmtId="0" fontId="9" fillId="0" borderId="0" xfId="4" applyFont="1" applyBorder="1"/>
    <xf numFmtId="172" fontId="7" fillId="2" borderId="0" xfId="4" applyNumberFormat="1" applyFont="1" applyFill="1" applyBorder="1" applyAlignment="1" applyProtection="1">
      <alignment horizontal="center"/>
      <protection hidden="1"/>
    </xf>
    <xf numFmtId="0" fontId="7" fillId="9" borderId="0" xfId="6" applyFont="1" applyFill="1" applyBorder="1" applyProtection="1">
      <protection hidden="1"/>
    </xf>
    <xf numFmtId="0" fontId="5" fillId="2" borderId="0" xfId="6" applyFont="1" applyFill="1" applyBorder="1" applyProtection="1">
      <protection hidden="1"/>
    </xf>
    <xf numFmtId="0" fontId="5" fillId="2" borderId="0" xfId="6" applyFont="1" applyFill="1" applyBorder="1" applyAlignment="1" applyProtection="1">
      <protection hidden="1"/>
    </xf>
    <xf numFmtId="0" fontId="5" fillId="9" borderId="0" xfId="6" applyFont="1" applyFill="1" applyBorder="1" applyAlignment="1" applyProtection="1">
      <alignment horizontal="center"/>
      <protection hidden="1"/>
    </xf>
    <xf numFmtId="4" fontId="8" fillId="2" borderId="0" xfId="6" applyNumberFormat="1" applyFont="1" applyFill="1" applyBorder="1" applyProtection="1">
      <protection hidden="1"/>
    </xf>
    <xf numFmtId="165" fontId="7" fillId="3" borderId="6" xfId="0" applyNumberFormat="1" applyFont="1" applyFill="1" applyBorder="1" applyAlignment="1" applyProtection="1">
      <alignment horizontal="center"/>
      <protection locked="0"/>
    </xf>
    <xf numFmtId="0" fontId="8" fillId="2" borderId="0" xfId="4" applyFont="1" applyFill="1" applyBorder="1"/>
    <xf numFmtId="0" fontId="8" fillId="9" borderId="0" xfId="4" applyFont="1" applyFill="1" applyBorder="1" applyProtection="1">
      <protection hidden="1"/>
    </xf>
    <xf numFmtId="0" fontId="4" fillId="9" borderId="4" xfId="4" applyFill="1" applyBorder="1"/>
    <xf numFmtId="0" fontId="4" fillId="9" borderId="0" xfId="4" applyFill="1" applyBorder="1"/>
    <xf numFmtId="0" fontId="13" fillId="9" borderId="0" xfId="4" applyFont="1" applyFill="1" applyBorder="1" applyAlignment="1">
      <alignment horizontal="center"/>
    </xf>
    <xf numFmtId="4" fontId="4" fillId="9" borderId="0" xfId="4" applyNumberFormat="1" applyFill="1" applyBorder="1"/>
    <xf numFmtId="170" fontId="4" fillId="9" borderId="0" xfId="4" applyNumberFormat="1" applyFill="1" applyBorder="1"/>
    <xf numFmtId="0" fontId="7" fillId="2" borderId="9" xfId="4" applyFont="1" applyFill="1" applyBorder="1" applyAlignment="1" applyProtection="1">
      <alignment vertical="center"/>
      <protection hidden="1"/>
    </xf>
    <xf numFmtId="0" fontId="10" fillId="2" borderId="9" xfId="4" applyNumberFormat="1" applyFont="1" applyFill="1" applyBorder="1" applyAlignment="1" applyProtection="1">
      <alignment horizontal="center"/>
      <protection hidden="1"/>
    </xf>
    <xf numFmtId="4" fontId="12" fillId="9" borderId="0" xfId="4" applyNumberFormat="1" applyFont="1" applyFill="1" applyBorder="1" applyAlignment="1">
      <alignment vertical="center"/>
    </xf>
    <xf numFmtId="0" fontId="18" fillId="2" borderId="0" xfId="5" applyFont="1" applyFill="1" applyBorder="1" applyProtection="1">
      <protection hidden="1"/>
    </xf>
    <xf numFmtId="0" fontId="2" fillId="9" borderId="0" xfId="0" applyFont="1" applyFill="1" applyBorder="1" applyProtection="1">
      <protection hidden="1"/>
    </xf>
    <xf numFmtId="0" fontId="18" fillId="2" borderId="0" xfId="0" applyFont="1" applyFill="1" applyBorder="1" applyProtection="1">
      <protection hidden="1"/>
    </xf>
    <xf numFmtId="0" fontId="5" fillId="9" borderId="0" xfId="0" applyFont="1" applyFill="1" applyBorder="1" applyProtection="1">
      <protection hidden="1"/>
    </xf>
    <xf numFmtId="0" fontId="4" fillId="9" borderId="0" xfId="4" applyFill="1" applyProtection="1">
      <protection hidden="1"/>
    </xf>
    <xf numFmtId="0" fontId="4" fillId="9" borderId="0" xfId="4" applyFill="1" applyBorder="1" applyProtection="1">
      <protection hidden="1"/>
    </xf>
    <xf numFmtId="0" fontId="12" fillId="9" borderId="0" xfId="4" applyFont="1" applyFill="1" applyBorder="1" applyProtection="1">
      <protection hidden="1"/>
    </xf>
    <xf numFmtId="0" fontId="4" fillId="0" borderId="9" xfId="4" applyBorder="1" applyProtection="1">
      <protection hidden="1"/>
    </xf>
    <xf numFmtId="0" fontId="5" fillId="9" borderId="0" xfId="4" applyFont="1" applyFill="1" applyBorder="1" applyAlignment="1" applyProtection="1">
      <alignment horizontal="left"/>
      <protection hidden="1"/>
    </xf>
    <xf numFmtId="4" fontId="8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9" fillId="9" borderId="0" xfId="4" applyFont="1" applyFill="1" applyBorder="1" applyProtection="1"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Alignment="1" applyProtection="1">
      <alignment horizontal="center"/>
      <protection hidden="1"/>
    </xf>
    <xf numFmtId="173" fontId="7" fillId="3" borderId="15" xfId="4" applyNumberFormat="1" applyFont="1" applyFill="1" applyBorder="1" applyAlignment="1" applyProtection="1">
      <alignment horizontal="center" vertical="center"/>
      <protection locked="0"/>
    </xf>
    <xf numFmtId="173" fontId="7" fillId="3" borderId="2" xfId="4" applyNumberFormat="1" applyFont="1" applyFill="1" applyBorder="1" applyAlignment="1" applyProtection="1">
      <alignment horizontal="center" vertical="center"/>
      <protection locked="0"/>
    </xf>
    <xf numFmtId="173" fontId="7" fillId="3" borderId="13" xfId="4" applyNumberFormat="1" applyFont="1" applyFill="1" applyBorder="1" applyAlignment="1" applyProtection="1">
      <alignment horizontal="center" vertical="center"/>
      <protection locked="0"/>
    </xf>
    <xf numFmtId="2" fontId="8" fillId="2" borderId="5" xfId="4" applyNumberFormat="1" applyFont="1" applyFill="1" applyBorder="1" applyAlignment="1" applyProtection="1">
      <alignment horizontal="center"/>
      <protection hidden="1"/>
    </xf>
    <xf numFmtId="0" fontId="7" fillId="2" borderId="0" xfId="4" applyFont="1" applyFill="1" applyBorder="1" applyAlignment="1" applyProtection="1">
      <alignment horizontal="center"/>
      <protection hidden="1"/>
    </xf>
    <xf numFmtId="0" fontId="4" fillId="9" borderId="0" xfId="4" applyFill="1" applyBorder="1" applyAlignment="1" applyProtection="1">
      <alignment horizontal="center"/>
      <protection hidden="1"/>
    </xf>
    <xf numFmtId="0" fontId="4" fillId="9" borderId="0" xfId="4" applyFill="1" applyAlignment="1" applyProtection="1">
      <alignment horizontal="center"/>
      <protection hidden="1"/>
    </xf>
    <xf numFmtId="0" fontId="12" fillId="2" borderId="9" xfId="4" applyFont="1" applyFill="1" applyBorder="1" applyAlignment="1" applyProtection="1">
      <alignment vertical="center"/>
      <protection hidden="1"/>
    </xf>
    <xf numFmtId="0" fontId="13" fillId="2" borderId="0" xfId="0" applyFont="1" applyFill="1" applyBorder="1" applyProtection="1">
      <protection hidden="1"/>
    </xf>
    <xf numFmtId="0" fontId="5" fillId="0" borderId="0" xfId="4" applyFont="1" applyBorder="1" applyProtection="1">
      <protection hidden="1"/>
    </xf>
    <xf numFmtId="0" fontId="5" fillId="2" borderId="0" xfId="4" applyFont="1" applyFill="1" applyBorder="1" applyAlignment="1" applyProtection="1">
      <alignment horizontal="left" vertical="center"/>
      <protection hidden="1"/>
    </xf>
    <xf numFmtId="0" fontId="5" fillId="9" borderId="0" xfId="1" applyFont="1" applyFill="1" applyBorder="1" applyProtection="1">
      <protection hidden="1"/>
    </xf>
    <xf numFmtId="0" fontId="25" fillId="9" borderId="0" xfId="1" applyFill="1" applyBorder="1" applyProtection="1">
      <protection hidden="1"/>
    </xf>
    <xf numFmtId="0" fontId="5" fillId="0" borderId="0" xfId="0" applyFont="1" applyBorder="1"/>
    <xf numFmtId="0" fontId="5" fillId="11" borderId="0" xfId="0" applyFont="1" applyFill="1" applyBorder="1" applyAlignment="1" applyProtection="1">
      <alignment horizontal="left" vertical="center"/>
      <protection hidden="1"/>
    </xf>
    <xf numFmtId="4" fontId="5" fillId="0" borderId="6" xfId="4" applyNumberFormat="1" applyFont="1" applyBorder="1" applyProtection="1">
      <protection hidden="1"/>
    </xf>
    <xf numFmtId="4" fontId="5" fillId="0" borderId="0" xfId="4" applyNumberFormat="1" applyFont="1"/>
    <xf numFmtId="4" fontId="5" fillId="9" borderId="6" xfId="4" applyNumberFormat="1" applyFont="1" applyFill="1" applyBorder="1" applyProtection="1">
      <protection hidden="1"/>
    </xf>
    <xf numFmtId="1" fontId="8" fillId="9" borderId="0" xfId="4" applyNumberFormat="1" applyFont="1" applyFill="1" applyBorder="1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0" xfId="3" applyFill="1" applyBorder="1"/>
    <xf numFmtId="0" fontId="4" fillId="9" borderId="0" xfId="3" applyFill="1"/>
    <xf numFmtId="49" fontId="4" fillId="9" borderId="0" xfId="3" applyNumberFormat="1" applyFill="1"/>
    <xf numFmtId="49" fontId="4" fillId="9" borderId="0" xfId="3" applyNumberFormat="1" applyFill="1" applyBorder="1"/>
    <xf numFmtId="0" fontId="4" fillId="9" borderId="0" xfId="3" applyFill="1" applyBorder="1" applyProtection="1">
      <protection hidden="1"/>
    </xf>
    <xf numFmtId="0" fontId="4" fillId="9" borderId="0" xfId="3" applyFill="1" applyProtection="1">
      <protection hidden="1"/>
    </xf>
    <xf numFmtId="0" fontId="5" fillId="9" borderId="0" xfId="3" applyFont="1" applyFill="1" applyProtection="1">
      <protection hidden="1"/>
    </xf>
    <xf numFmtId="0" fontId="5" fillId="2" borderId="0" xfId="4" applyFont="1" applyFill="1" applyBorder="1" applyAlignment="1" applyProtection="1">
      <alignment vertical="center"/>
      <protection hidden="1"/>
    </xf>
    <xf numFmtId="0" fontId="5" fillId="4" borderId="0" xfId="4" applyFont="1" applyFill="1" applyBorder="1" applyAlignment="1" applyProtection="1">
      <alignment horizontal="center" vertical="center"/>
      <protection hidden="1"/>
    </xf>
    <xf numFmtId="0" fontId="5" fillId="2" borderId="0" xfId="3" applyFont="1" applyFill="1" applyBorder="1" applyProtection="1">
      <protection hidden="1"/>
    </xf>
    <xf numFmtId="0" fontId="5" fillId="9" borderId="0" xfId="3" applyFont="1" applyFill="1" applyBorder="1"/>
    <xf numFmtId="0" fontId="4" fillId="2" borderId="0" xfId="0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left"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49" fontId="7" fillId="3" borderId="7" xfId="4" applyNumberFormat="1" applyFont="1" applyFill="1" applyBorder="1" applyAlignment="1" applyProtection="1">
      <alignment horizontal="center" vertical="center"/>
      <protection locked="0"/>
    </xf>
    <xf numFmtId="0" fontId="13" fillId="2" borderId="0" xfId="4" applyFont="1" applyFill="1" applyBorder="1" applyAlignment="1" applyProtection="1">
      <alignment horizontal="center" vertical="center" wrapText="1"/>
      <protection hidden="1"/>
    </xf>
    <xf numFmtId="0" fontId="5" fillId="9" borderId="0" xfId="2" applyFont="1" applyFill="1" applyBorder="1" applyAlignment="1" applyProtection="1">
      <alignment horizontal="right"/>
      <protection hidden="1"/>
    </xf>
    <xf numFmtId="0" fontId="5" fillId="9" borderId="0" xfId="2" applyFont="1" applyFill="1" applyBorder="1" applyProtection="1">
      <protection hidden="1"/>
    </xf>
    <xf numFmtId="0" fontId="4" fillId="9" borderId="0" xfId="3" applyFont="1" applyFill="1" applyBorder="1" applyProtection="1">
      <protection hidden="1"/>
    </xf>
    <xf numFmtId="49" fontId="4" fillId="9" borderId="0" xfId="3" applyNumberFormat="1" applyFont="1" applyFill="1" applyBorder="1" applyProtection="1">
      <protection hidden="1"/>
    </xf>
    <xf numFmtId="49" fontId="5" fillId="9" borderId="0" xfId="3" applyNumberFormat="1" applyFont="1" applyFill="1" applyBorder="1" applyProtection="1">
      <protection hidden="1"/>
    </xf>
    <xf numFmtId="49" fontId="4" fillId="9" borderId="0" xfId="3" applyNumberFormat="1" applyFill="1" applyBorder="1" applyProtection="1">
      <protection hidden="1"/>
    </xf>
    <xf numFmtId="49" fontId="12" fillId="9" borderId="0" xfId="3" applyNumberFormat="1" applyFont="1" applyFill="1" applyBorder="1" applyProtection="1">
      <protection hidden="1"/>
    </xf>
    <xf numFmtId="0" fontId="7" fillId="9" borderId="0" xfId="2" applyFont="1" applyFill="1" applyBorder="1" applyProtection="1">
      <protection hidden="1"/>
    </xf>
    <xf numFmtId="0" fontId="12" fillId="9" borderId="0" xfId="2" applyFont="1" applyFill="1" applyBorder="1" applyProtection="1">
      <protection hidden="1"/>
    </xf>
    <xf numFmtId="49" fontId="5" fillId="9" borderId="0" xfId="2" applyNumberFormat="1" applyFont="1" applyFill="1" applyBorder="1" applyProtection="1">
      <protection hidden="1"/>
    </xf>
    <xf numFmtId="49" fontId="7" fillId="9" borderId="0" xfId="2" applyNumberFormat="1" applyFont="1" applyFill="1" applyBorder="1" applyProtection="1">
      <protection hidden="1"/>
    </xf>
    <xf numFmtId="49" fontId="5" fillId="2" borderId="0" xfId="2" applyNumberFormat="1" applyFont="1" applyFill="1" applyBorder="1" applyAlignment="1" applyProtection="1">
      <alignment vertical="center"/>
      <protection hidden="1"/>
    </xf>
    <xf numFmtId="0" fontId="5" fillId="9" borderId="0" xfId="2" applyFont="1" applyFill="1" applyBorder="1" applyAlignment="1" applyProtection="1">
      <alignment vertical="center"/>
      <protection hidden="1"/>
    </xf>
    <xf numFmtId="0" fontId="4" fillId="9" borderId="0" xfId="3" applyFont="1" applyFill="1" applyBorder="1" applyAlignment="1" applyProtection="1">
      <alignment vertical="center"/>
      <protection hidden="1"/>
    </xf>
    <xf numFmtId="0" fontId="12" fillId="2" borderId="0" xfId="3" applyFont="1" applyFill="1" applyBorder="1" applyAlignment="1" applyProtection="1">
      <alignment vertical="center"/>
      <protection hidden="1"/>
    </xf>
    <xf numFmtId="49" fontId="5" fillId="2" borderId="0" xfId="2" applyNumberFormat="1" applyFont="1" applyFill="1" applyBorder="1" applyAlignment="1" applyProtection="1">
      <alignment horizontal="left" vertical="center"/>
      <protection hidden="1"/>
    </xf>
    <xf numFmtId="0" fontId="25" fillId="0" borderId="0" xfId="1"/>
    <xf numFmtId="0" fontId="12" fillId="9" borderId="0" xfId="1" applyFont="1" applyFill="1" applyBorder="1" applyAlignment="1" applyProtection="1">
      <alignment horizontal="center"/>
      <protection hidden="1"/>
    </xf>
    <xf numFmtId="0" fontId="25" fillId="2" borderId="0" xfId="1" applyFill="1" applyBorder="1" applyProtection="1">
      <protection hidden="1"/>
    </xf>
    <xf numFmtId="0" fontId="25" fillId="0" borderId="0" xfId="1" applyBorder="1" applyProtection="1">
      <protection hidden="1"/>
    </xf>
    <xf numFmtId="49" fontId="5" fillId="11" borderId="0" xfId="1" applyNumberFormat="1" applyFont="1" applyFill="1" applyBorder="1" applyAlignment="1" applyProtection="1">
      <alignment horizontal="left"/>
      <protection hidden="1"/>
    </xf>
    <xf numFmtId="0" fontId="5" fillId="9" borderId="0" xfId="2" applyFont="1" applyFill="1" applyAlignment="1">
      <alignment vertical="center" wrapText="1"/>
    </xf>
    <xf numFmtId="49" fontId="4" fillId="9" borderId="0" xfId="1" applyNumberFormat="1" applyFont="1" applyFill="1" applyBorder="1" applyAlignment="1" applyProtection="1">
      <alignment vertical="top"/>
      <protection hidden="1"/>
    </xf>
    <xf numFmtId="49" fontId="5" fillId="9" borderId="0" xfId="1" applyNumberFormat="1" applyFont="1" applyFill="1" applyBorder="1" applyAlignment="1" applyProtection="1">
      <alignment horizontal="left"/>
      <protection hidden="1"/>
    </xf>
    <xf numFmtId="0" fontId="12" fillId="9" borderId="0" xfId="3" applyFont="1" applyFill="1" applyBorder="1" applyProtection="1">
      <protection hidden="1"/>
    </xf>
    <xf numFmtId="0" fontId="7" fillId="9" borderId="0" xfId="2" applyFont="1" applyFill="1" applyBorder="1" applyAlignment="1" applyProtection="1">
      <alignment horizontal="left"/>
      <protection hidden="1"/>
    </xf>
    <xf numFmtId="1" fontId="10" fillId="12" borderId="0" xfId="0" applyNumberFormat="1" applyFont="1" applyFill="1" applyBorder="1" applyAlignment="1" applyProtection="1">
      <alignment horizontal="center" vertical="center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8" fillId="3" borderId="16" xfId="4" applyNumberFormat="1" applyFont="1" applyFill="1" applyBorder="1" applyAlignment="1" applyProtection="1">
      <alignment horizontal="center" vertical="center"/>
      <protection locked="0"/>
    </xf>
    <xf numFmtId="0" fontId="8" fillId="1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NumberFormat="1" applyFont="1" applyFill="1" applyBorder="1" applyAlignment="1" applyProtection="1">
      <alignment horizontal="center" vertical="center"/>
      <protection locked="0"/>
    </xf>
    <xf numFmtId="0" fontId="8" fillId="13" borderId="18" xfId="4" applyNumberFormat="1" applyFont="1" applyFill="1" applyBorder="1" applyAlignment="1" applyProtection="1">
      <alignment horizontal="center" vertical="center"/>
      <protection locked="0"/>
    </xf>
    <xf numFmtId="0" fontId="8" fillId="3" borderId="19" xfId="4" applyNumberFormat="1" applyFont="1" applyFill="1" applyBorder="1" applyAlignment="1" applyProtection="1">
      <alignment horizontal="center" vertical="center"/>
      <protection locked="0"/>
    </xf>
    <xf numFmtId="4" fontId="8" fillId="3" borderId="18" xfId="4" applyNumberFormat="1" applyFont="1" applyFill="1" applyBorder="1" applyAlignment="1" applyProtection="1">
      <alignment horizontal="center" vertical="center"/>
      <protection locked="0"/>
    </xf>
    <xf numFmtId="4" fontId="5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14" borderId="6" xfId="4" applyNumberFormat="1" applyFont="1" applyFill="1" applyBorder="1" applyAlignment="1" applyProtection="1">
      <alignment horizontal="center" vertical="center"/>
      <protection locked="0"/>
    </xf>
    <xf numFmtId="4" fontId="8" fillId="15" borderId="20" xfId="4" applyNumberFormat="1" applyFont="1" applyFill="1" applyBorder="1" applyAlignment="1" applyProtection="1">
      <alignment horizontal="center" vertical="center"/>
      <protection hidden="1"/>
    </xf>
    <xf numFmtId="0" fontId="8" fillId="15" borderId="21" xfId="4" applyFont="1" applyFill="1" applyBorder="1" applyAlignment="1" applyProtection="1">
      <alignment horizontal="center" vertical="center"/>
      <protection hidden="1"/>
    </xf>
    <xf numFmtId="0" fontId="5" fillId="9" borderId="6" xfId="4" applyNumberFormat="1" applyFont="1" applyFill="1" applyBorder="1" applyAlignment="1" applyProtection="1">
      <alignment horizontal="center" vertical="center"/>
      <protection hidden="1"/>
    </xf>
    <xf numFmtId="0" fontId="8" fillId="15" borderId="22" xfId="4" applyFont="1" applyFill="1" applyBorder="1" applyAlignment="1" applyProtection="1">
      <alignment horizontal="center" vertical="center"/>
      <protection hidden="1"/>
    </xf>
    <xf numFmtId="4" fontId="5" fillId="16" borderId="23" xfId="4" applyNumberFormat="1" applyFont="1" applyFill="1" applyBorder="1" applyAlignment="1" applyProtection="1">
      <alignment horizontal="center" vertical="center"/>
      <protection hidden="1"/>
    </xf>
    <xf numFmtId="0" fontId="8" fillId="4" borderId="7" xfId="4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right"/>
      <protection locked="0"/>
    </xf>
    <xf numFmtId="2" fontId="5" fillId="0" borderId="0" xfId="0" applyNumberFormat="1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5" fillId="2" borderId="0" xfId="4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Border="1" applyProtection="1">
      <protection hidden="1"/>
    </xf>
    <xf numFmtId="49" fontId="7" fillId="14" borderId="8" xfId="4" applyNumberFormat="1" applyFont="1" applyFill="1" applyBorder="1" applyAlignment="1" applyProtection="1">
      <alignment horizontal="center" vertical="center"/>
      <protection locked="0"/>
    </xf>
    <xf numFmtId="49" fontId="7" fillId="14" borderId="6" xfId="4" applyNumberFormat="1" applyFont="1" applyFill="1" applyBorder="1" applyAlignment="1" applyProtection="1">
      <alignment horizontal="center" vertical="center"/>
      <protection locked="0"/>
    </xf>
    <xf numFmtId="49" fontId="7" fillId="14" borderId="7" xfId="4" applyNumberFormat="1" applyFont="1" applyFill="1" applyBorder="1" applyAlignment="1" applyProtection="1">
      <alignment horizontal="center" vertical="center"/>
      <protection locked="0"/>
    </xf>
    <xf numFmtId="4" fontId="15" fillId="2" borderId="0" xfId="4" applyNumberFormat="1" applyFont="1" applyFill="1" applyBorder="1" applyAlignment="1" applyProtection="1">
      <alignment horizontal="center" vertical="center"/>
      <protection hidden="1"/>
    </xf>
    <xf numFmtId="0" fontId="5" fillId="3" borderId="5" xfId="4" applyFont="1" applyFill="1" applyBorder="1" applyAlignment="1" applyProtection="1">
      <alignment horizontal="center" vertical="center"/>
      <protection locked="0"/>
    </xf>
    <xf numFmtId="0" fontId="8" fillId="0" borderId="5" xfId="4" applyFont="1" applyBorder="1" applyAlignment="1" applyProtection="1">
      <alignment horizontal="center" vertical="center"/>
      <protection hidden="1"/>
    </xf>
    <xf numFmtId="0" fontId="8" fillId="0" borderId="4" xfId="4" applyFont="1" applyBorder="1" applyAlignment="1" applyProtection="1">
      <alignment horizontal="center" vertical="center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Protection="1">
      <protection hidden="1"/>
    </xf>
    <xf numFmtId="4" fontId="5" fillId="16" borderId="24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hidden="1"/>
    </xf>
    <xf numFmtId="0" fontId="8" fillId="13" borderId="16" xfId="4" applyNumberFormat="1" applyFont="1" applyFill="1" applyBorder="1" applyAlignment="1" applyProtection="1">
      <alignment horizontal="center" vertic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49" fontId="5" fillId="2" borderId="0" xfId="4" applyNumberFormat="1" applyFont="1" applyFill="1" applyBorder="1" applyAlignment="1" applyProtection="1">
      <alignment horizontal="center" vertical="top"/>
      <protection hidden="1"/>
    </xf>
    <xf numFmtId="0" fontId="8" fillId="2" borderId="0" xfId="4" applyFont="1" applyFill="1" applyBorder="1" applyAlignment="1" applyProtection="1">
      <alignment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8" fillId="9" borderId="0" xfId="0" applyFont="1" applyFill="1" applyBorder="1" applyProtection="1">
      <protection hidden="1"/>
    </xf>
    <xf numFmtId="0" fontId="8" fillId="9" borderId="25" xfId="4" applyFont="1" applyFill="1" applyBorder="1" applyAlignment="1" applyProtection="1">
      <alignment vertical="center"/>
      <protection hidden="1"/>
    </xf>
    <xf numFmtId="4" fontId="8" fillId="10" borderId="4" xfId="4" applyNumberFormat="1" applyFont="1" applyFill="1" applyBorder="1" applyAlignment="1" applyProtection="1">
      <alignment horizontal="center" vertical="center"/>
      <protection hidden="1"/>
    </xf>
    <xf numFmtId="4" fontId="5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13" fillId="9" borderId="0" xfId="4" applyFont="1" applyFill="1" applyBorder="1" applyAlignment="1" applyProtection="1">
      <alignment horizontal="center" vertical="center" wrapText="1"/>
      <protection hidden="1"/>
    </xf>
    <xf numFmtId="0" fontId="13" fillId="9" borderId="6" xfId="4" applyFont="1" applyFill="1" applyBorder="1" applyAlignment="1" applyProtection="1">
      <alignment horizontal="center" vertical="center" wrapText="1"/>
      <protection hidden="1"/>
    </xf>
    <xf numFmtId="4" fontId="5" fillId="17" borderId="23" xfId="4" applyNumberFormat="1" applyFont="1" applyFill="1" applyBorder="1" applyProtection="1">
      <protection hidden="1"/>
    </xf>
    <xf numFmtId="4" fontId="5" fillId="17" borderId="26" xfId="4" applyNumberFormat="1" applyFont="1" applyFill="1" applyBorder="1" applyProtection="1">
      <protection hidden="1"/>
    </xf>
    <xf numFmtId="4" fontId="5" fillId="17" borderId="23" xfId="4" applyNumberFormat="1" applyFont="1" applyFill="1" applyBorder="1" applyAlignment="1" applyProtection="1">
      <alignment horizontal="center"/>
      <protection hidden="1"/>
    </xf>
    <xf numFmtId="4" fontId="5" fillId="17" borderId="26" xfId="4" applyNumberFormat="1" applyFont="1" applyFill="1" applyBorder="1" applyAlignment="1" applyProtection="1">
      <alignment horizontal="center"/>
      <protection hidden="1"/>
    </xf>
    <xf numFmtId="0" fontId="7" fillId="18" borderId="21" xfId="4" applyFont="1" applyFill="1" applyBorder="1" applyAlignment="1" applyProtection="1">
      <alignment horizontal="center" vertical="center"/>
      <protection hidden="1"/>
    </xf>
    <xf numFmtId="0" fontId="8" fillId="17" borderId="22" xfId="4" applyNumberFormat="1" applyFont="1" applyFill="1" applyBorder="1" applyAlignment="1" applyProtection="1">
      <alignment horizontal="center" vertical="center"/>
      <protection hidden="1"/>
    </xf>
    <xf numFmtId="0" fontId="8" fillId="18" borderId="21" xfId="4" applyFont="1" applyFill="1" applyBorder="1" applyAlignment="1" applyProtection="1">
      <alignment horizontal="center" vertical="center"/>
      <protection hidden="1"/>
    </xf>
    <xf numFmtId="0" fontId="8" fillId="17" borderId="27" xfId="4" applyNumberFormat="1" applyFont="1" applyFill="1" applyBorder="1" applyAlignment="1" applyProtection="1">
      <alignment horizontal="center" vertical="center"/>
      <protection hidden="1"/>
    </xf>
    <xf numFmtId="0" fontId="8" fillId="19" borderId="6" xfId="4" applyFont="1" applyFill="1" applyBorder="1" applyAlignment="1" applyProtection="1">
      <alignment horizontal="center" vertical="center"/>
      <protection hidden="1"/>
    </xf>
    <xf numFmtId="0" fontId="4" fillId="20" borderId="15" xfId="4" applyFill="1" applyBorder="1"/>
    <xf numFmtId="0" fontId="5" fillId="20" borderId="28" xfId="4" applyFont="1" applyFill="1" applyBorder="1"/>
    <xf numFmtId="0" fontId="5" fillId="20" borderId="16" xfId="4" applyFont="1" applyFill="1" applyBorder="1" applyAlignment="1" applyProtection="1">
      <alignment horizontal="center" vertical="center" wrapText="1"/>
      <protection hidden="1"/>
    </xf>
    <xf numFmtId="0" fontId="8" fillId="20" borderId="8" xfId="4" applyFont="1" applyFill="1" applyBorder="1" applyAlignment="1" applyProtection="1">
      <alignment horizontal="center" vertical="center" wrapText="1"/>
      <protection hidden="1"/>
    </xf>
    <xf numFmtId="4" fontId="5" fillId="21" borderId="6" xfId="4" applyNumberFormat="1" applyFont="1" applyFill="1" applyBorder="1" applyAlignment="1" applyProtection="1">
      <alignment horizontal="center" vertical="center"/>
      <protection hidden="1"/>
    </xf>
    <xf numFmtId="0" fontId="8" fillId="20" borderId="6" xfId="4" applyFont="1" applyFill="1" applyBorder="1" applyAlignment="1" applyProtection="1">
      <alignment horizontal="center" vertical="center" textRotation="90" wrapText="1"/>
      <protection hidden="1"/>
    </xf>
    <xf numFmtId="0" fontId="11" fillId="20" borderId="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" xfId="4" applyFont="1" applyFill="1" applyBorder="1" applyAlignment="1" applyProtection="1">
      <alignment horizontal="center" vertical="center" wrapText="1"/>
      <protection hidden="1"/>
    </xf>
    <xf numFmtId="0" fontId="8" fillId="22" borderId="7" xfId="4" applyNumberFormat="1" applyFont="1" applyFill="1" applyBorder="1" applyAlignment="1" applyProtection="1">
      <alignment horizontal="center" vertical="center"/>
      <protection hidden="1"/>
    </xf>
    <xf numFmtId="4" fontId="19" fillId="4" borderId="0" xfId="4" applyNumberFormat="1" applyFont="1" applyFill="1" applyBorder="1" applyAlignment="1" applyProtection="1">
      <alignment horizontal="center" vertical="center"/>
      <protection hidden="1"/>
    </xf>
    <xf numFmtId="1" fontId="8" fillId="14" borderId="6" xfId="4" applyNumberFormat="1" applyFont="1" applyFill="1" applyBorder="1" applyAlignment="1" applyProtection="1">
      <alignment horizontal="center" vertical="center"/>
      <protection locked="0"/>
    </xf>
    <xf numFmtId="0" fontId="5" fillId="9" borderId="0" xfId="4" applyFont="1" applyFill="1" applyBorder="1" applyProtection="1">
      <protection hidden="1"/>
    </xf>
    <xf numFmtId="0" fontId="4" fillId="9" borderId="9" xfId="4" applyFill="1" applyBorder="1" applyProtection="1">
      <protection hidden="1"/>
    </xf>
    <xf numFmtId="0" fontId="5" fillId="9" borderId="9" xfId="4" applyFont="1" applyFill="1" applyBorder="1" applyProtection="1">
      <protection hidden="1"/>
    </xf>
    <xf numFmtId="0" fontId="4" fillId="9" borderId="29" xfId="4" applyFill="1" applyBorder="1" applyProtection="1">
      <protection hidden="1"/>
    </xf>
    <xf numFmtId="0" fontId="4" fillId="9" borderId="25" xfId="4" applyFill="1" applyBorder="1" applyProtection="1">
      <protection hidden="1"/>
    </xf>
    <xf numFmtId="0" fontId="4" fillId="0" borderId="0" xfId="4" applyBorder="1" applyProtection="1">
      <protection hidden="1"/>
    </xf>
    <xf numFmtId="0" fontId="4" fillId="20" borderId="15" xfId="4" applyFill="1" applyBorder="1" applyProtection="1">
      <protection hidden="1"/>
    </xf>
    <xf numFmtId="0" fontId="5" fillId="20" borderId="28" xfId="4" applyFont="1" applyFill="1" applyBorder="1" applyProtection="1"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4" fontId="8" fillId="15" borderId="0" xfId="4" applyNumberFormat="1" applyFont="1" applyFill="1" applyBorder="1" applyAlignment="1" applyProtection="1">
      <alignment horizontal="center" vertical="center"/>
      <protection hidden="1"/>
    </xf>
    <xf numFmtId="0" fontId="20" fillId="9" borderId="0" xfId="4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4" fillId="9" borderId="0" xfId="4" applyFill="1" applyBorder="1" applyProtection="1">
      <protection hidden="1"/>
    </xf>
    <xf numFmtId="0" fontId="5" fillId="0" borderId="0" xfId="4" applyFont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Border="1"/>
    <xf numFmtId="0" fontId="9" fillId="2" borderId="9" xfId="0" applyFont="1" applyFill="1" applyBorder="1" applyAlignment="1" applyProtection="1">
      <alignment horizontal="left" vertical="center"/>
      <protection hidden="1"/>
    </xf>
    <xf numFmtId="0" fontId="4" fillId="2" borderId="9" xfId="0" applyFont="1" applyFill="1" applyBorder="1" applyAlignment="1" applyProtection="1">
      <alignment horizontal="left" vertical="center"/>
      <protection hidden="1"/>
    </xf>
    <xf numFmtId="1" fontId="10" fillId="12" borderId="9" xfId="0" applyNumberFormat="1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Alignment="1">
      <alignment horizontal="center"/>
    </xf>
    <xf numFmtId="0" fontId="10" fillId="9" borderId="9" xfId="4" applyNumberFormat="1" applyFont="1" applyFill="1" applyBorder="1" applyAlignment="1" applyProtection="1">
      <alignment horizontal="center"/>
      <protection hidden="1"/>
    </xf>
    <xf numFmtId="0" fontId="8" fillId="2" borderId="0" xfId="5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8" fillId="2" borderId="30" xfId="0" applyFont="1" applyFill="1" applyBorder="1" applyProtection="1">
      <protection hidden="1"/>
    </xf>
    <xf numFmtId="0" fontId="7" fillId="2" borderId="30" xfId="0" applyFont="1" applyFill="1" applyBorder="1" applyProtection="1">
      <protection hidden="1"/>
    </xf>
    <xf numFmtId="0" fontId="2" fillId="2" borderId="30" xfId="0" applyFont="1" applyFill="1" applyBorder="1"/>
    <xf numFmtId="0" fontId="7" fillId="9" borderId="0" xfId="0" applyFont="1" applyFill="1" applyBorder="1" applyAlignment="1">
      <alignment vertical="center"/>
    </xf>
    <xf numFmtId="0" fontId="3" fillId="9" borderId="0" xfId="0" applyFont="1" applyFill="1" applyBorder="1"/>
    <xf numFmtId="0" fontId="7" fillId="9" borderId="0" xfId="0" applyFont="1" applyFill="1" applyBorder="1" applyAlignment="1" applyProtection="1">
      <alignment vertical="center"/>
      <protection hidden="1"/>
    </xf>
    <xf numFmtId="0" fontId="12" fillId="9" borderId="0" xfId="0" applyFont="1" applyFill="1" applyBorder="1" applyProtection="1">
      <protection hidden="1"/>
    </xf>
    <xf numFmtId="0" fontId="7" fillId="9" borderId="0" xfId="0" applyFont="1" applyFill="1" applyBorder="1" applyProtection="1">
      <protection hidden="1"/>
    </xf>
    <xf numFmtId="0" fontId="8" fillId="2" borderId="30" xfId="4" applyFont="1" applyFill="1" applyBorder="1" applyProtection="1">
      <protection hidden="1"/>
    </xf>
    <xf numFmtId="0" fontId="8" fillId="2" borderId="30" xfId="4" applyFont="1" applyFill="1" applyBorder="1"/>
    <xf numFmtId="0" fontId="8" fillId="9" borderId="30" xfId="4" applyFont="1" applyFill="1" applyBorder="1" applyProtection="1">
      <protection hidden="1"/>
    </xf>
    <xf numFmtId="0" fontId="8" fillId="9" borderId="0" xfId="4" applyFont="1" applyFill="1" applyBorder="1"/>
    <xf numFmtId="0" fontId="5" fillId="9" borderId="0" xfId="4" applyFont="1" applyFill="1" applyBorder="1"/>
    <xf numFmtId="0" fontId="5" fillId="20" borderId="0" xfId="4" applyFont="1" applyFill="1" applyBorder="1" applyProtection="1">
      <protection hidden="1"/>
    </xf>
    <xf numFmtId="0" fontId="4" fillId="24" borderId="0" xfId="4" applyFill="1" applyBorder="1" applyProtection="1">
      <protection hidden="1"/>
    </xf>
    <xf numFmtId="49" fontId="5" fillId="9" borderId="0" xfId="4" applyNumberFormat="1" applyFont="1" applyFill="1" applyBorder="1"/>
    <xf numFmtId="0" fontId="5" fillId="2" borderId="30" xfId="4" applyFont="1" applyFill="1" applyBorder="1"/>
    <xf numFmtId="49" fontId="7" fillId="2" borderId="0" xfId="6" applyNumberFormat="1" applyFont="1" applyFill="1" applyBorder="1" applyAlignment="1" applyProtection="1">
      <alignment horizontal="left"/>
      <protection hidden="1"/>
    </xf>
    <xf numFmtId="49" fontId="5" fillId="2" borderId="0" xfId="6" applyNumberFormat="1" applyFont="1" applyFill="1" applyBorder="1" applyProtection="1">
      <protection hidden="1"/>
    </xf>
    <xf numFmtId="49" fontId="7" fillId="9" borderId="0" xfId="6" applyNumberFormat="1" applyFont="1" applyFill="1" applyBorder="1" applyProtection="1">
      <protection hidden="1"/>
    </xf>
    <xf numFmtId="49" fontId="8" fillId="9" borderId="0" xfId="6" applyNumberFormat="1" applyFont="1" applyFill="1" applyBorder="1" applyProtection="1">
      <protection hidden="1"/>
    </xf>
    <xf numFmtId="49" fontId="5" fillId="9" borderId="0" xfId="6" applyNumberFormat="1" applyFont="1" applyFill="1" applyBorder="1" applyProtection="1">
      <protection hidden="1"/>
    </xf>
    <xf numFmtId="0" fontId="9" fillId="2" borderId="30" xfId="4" applyFont="1" applyFill="1" applyBorder="1"/>
    <xf numFmtId="0" fontId="17" fillId="2" borderId="0" xfId="0" applyFont="1" applyFill="1" applyBorder="1" applyAlignment="1" applyProtection="1">
      <alignment horizontal="center" textRotation="90"/>
      <protection hidden="1"/>
    </xf>
    <xf numFmtId="0" fontId="8" fillId="9" borderId="1" xfId="0" applyFont="1" applyFill="1" applyBorder="1" applyProtection="1">
      <protection hidden="1"/>
    </xf>
    <xf numFmtId="0" fontId="7" fillId="9" borderId="0" xfId="0" applyFont="1" applyFill="1" applyBorder="1" applyProtection="1"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horizontal="center"/>
      <protection hidden="1"/>
    </xf>
    <xf numFmtId="164" fontId="8" fillId="2" borderId="4" xfId="4" applyNumberFormat="1" applyFont="1" applyFill="1" applyBorder="1" applyAlignment="1" applyProtection="1">
      <alignment vertical="center"/>
      <protection hidden="1"/>
    </xf>
    <xf numFmtId="164" fontId="8" fillId="2" borderId="0" xfId="4" applyNumberFormat="1" applyFont="1" applyFill="1" applyBorder="1" applyProtection="1">
      <protection hidden="1"/>
    </xf>
    <xf numFmtId="0" fontId="7" fillId="2" borderId="4" xfId="4" applyFont="1" applyFill="1" applyBorder="1" applyAlignment="1" applyProtection="1">
      <alignment vertical="center"/>
      <protection hidden="1"/>
    </xf>
    <xf numFmtId="171" fontId="7" fillId="2" borderId="2" xfId="4" applyNumberFormat="1" applyFont="1" applyFill="1" applyBorder="1" applyAlignment="1" applyProtection="1">
      <alignment horizontal="right"/>
      <protection hidden="1"/>
    </xf>
    <xf numFmtId="171" fontId="7" fillId="2" borderId="6" xfId="4" applyNumberFormat="1" applyFont="1" applyFill="1" applyBorder="1" applyAlignment="1" applyProtection="1">
      <alignment horizontal="right"/>
      <protection hidden="1"/>
    </xf>
    <xf numFmtId="49" fontId="8" fillId="2" borderId="30" xfId="4" applyNumberFormat="1" applyFont="1" applyFill="1" applyBorder="1" applyProtection="1"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14" fillId="2" borderId="0" xfId="4" applyNumberFormat="1" applyFont="1" applyFill="1" applyBorder="1" applyAlignment="1" applyProtection="1">
      <alignment horizontal="left" vertical="center"/>
      <protection hidden="1"/>
    </xf>
    <xf numFmtId="0" fontId="4" fillId="2" borderId="0" xfId="4" applyFont="1" applyFill="1" applyBorder="1" applyProtection="1">
      <protection hidden="1"/>
    </xf>
    <xf numFmtId="49" fontId="9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vertical="center"/>
      <protection hidden="1"/>
    </xf>
    <xf numFmtId="178" fontId="5" fillId="0" borderId="0" xfId="4" applyNumberFormat="1" applyFont="1"/>
    <xf numFmtId="49" fontId="8" fillId="0" borderId="0" xfId="4" applyNumberFormat="1" applyFont="1" applyBorder="1" applyAlignment="1" applyProtection="1">
      <alignment vertical="center"/>
      <protection hidden="1"/>
    </xf>
    <xf numFmtId="49" fontId="15" fillId="0" borderId="0" xfId="4" applyNumberFormat="1" applyFont="1" applyBorder="1" applyAlignment="1" applyProtection="1">
      <alignment vertical="center"/>
      <protection hidden="1"/>
    </xf>
    <xf numFmtId="49" fontId="8" fillId="2" borderId="1" xfId="4" applyNumberFormat="1" applyFont="1" applyFill="1" applyBorder="1" applyAlignment="1" applyProtection="1">
      <alignment vertical="center" wrapText="1"/>
      <protection hidden="1"/>
    </xf>
    <xf numFmtId="166" fontId="8" fillId="2" borderId="0" xfId="4" applyNumberFormat="1" applyFont="1" applyFill="1" applyBorder="1" applyAlignment="1" applyProtection="1">
      <alignment horizontal="right"/>
      <protection hidden="1"/>
    </xf>
    <xf numFmtId="169" fontId="8" fillId="2" borderId="0" xfId="4" applyNumberFormat="1" applyFont="1" applyFill="1" applyBorder="1" applyAlignment="1" applyProtection="1">
      <alignment vertical="center" wrapText="1"/>
      <protection hidden="1"/>
    </xf>
    <xf numFmtId="49" fontId="5" fillId="2" borderId="0" xfId="4" applyNumberFormat="1" applyFont="1" applyFill="1" applyBorder="1" applyAlignment="1" applyProtection="1">
      <alignment vertical="center"/>
      <protection hidden="1"/>
    </xf>
    <xf numFmtId="0" fontId="4" fillId="0" borderId="0" xfId="4" applyNumberFormat="1" applyFont="1" applyBorder="1" applyAlignment="1" applyProtection="1">
      <alignment vertical="center"/>
      <protection hidden="1"/>
    </xf>
    <xf numFmtId="49" fontId="4" fillId="2" borderId="0" xfId="4" applyNumberFormat="1" applyFont="1" applyFill="1" applyBorder="1" applyAlignment="1" applyProtection="1">
      <alignment vertical="center"/>
      <protection hidden="1"/>
    </xf>
    <xf numFmtId="180" fontId="7" fillId="0" borderId="6" xfId="4" applyNumberFormat="1" applyFont="1" applyBorder="1" applyAlignment="1" applyProtection="1">
      <alignment horizontal="right" vertical="center"/>
      <protection hidden="1"/>
    </xf>
    <xf numFmtId="168" fontId="8" fillId="0" borderId="6" xfId="4" applyNumberFormat="1" applyFont="1" applyBorder="1" applyAlignment="1" applyProtection="1">
      <alignment horizontal="right" vertical="center"/>
      <protection hidden="1"/>
    </xf>
    <xf numFmtId="168" fontId="8" fillId="7" borderId="6" xfId="4" applyNumberFormat="1" applyFont="1" applyFill="1" applyBorder="1" applyAlignment="1" applyProtection="1">
      <alignment horizontal="right" vertical="center"/>
      <protection locked="0"/>
    </xf>
    <xf numFmtId="168" fontId="7" fillId="0" borderId="6" xfId="4" applyNumberFormat="1" applyFont="1" applyBorder="1" applyAlignment="1" applyProtection="1">
      <alignment horizontal="right" vertical="center"/>
      <protection hidden="1"/>
    </xf>
    <xf numFmtId="49" fontId="22" fillId="9" borderId="0" xfId="2" applyNumberFormat="1" applyFont="1" applyFill="1" applyBorder="1" applyProtection="1">
      <protection hidden="1"/>
    </xf>
    <xf numFmtId="49" fontId="21" fillId="9" borderId="0" xfId="3" applyNumberFormat="1" applyFont="1" applyFill="1" applyBorder="1" applyProtection="1">
      <protection hidden="1"/>
    </xf>
    <xf numFmtId="49" fontId="23" fillId="9" borderId="0" xfId="3" applyNumberFormat="1" applyFont="1" applyFill="1" applyBorder="1" applyProtection="1">
      <protection hidden="1"/>
    </xf>
    <xf numFmtId="0" fontId="27" fillId="9" borderId="0" xfId="0" applyFont="1" applyFill="1" applyBorder="1" applyAlignment="1" applyProtection="1">
      <alignment vertical="center"/>
      <protection hidden="1"/>
    </xf>
    <xf numFmtId="0" fontId="28" fillId="9" borderId="0" xfId="1" applyFont="1" applyFill="1" applyBorder="1" applyAlignment="1" applyProtection="1">
      <alignment vertical="center"/>
      <protection hidden="1"/>
    </xf>
    <xf numFmtId="49" fontId="7" fillId="9" borderId="0" xfId="1" applyNumberFormat="1" applyFont="1" applyFill="1" applyBorder="1" applyAlignment="1" applyProtection="1">
      <alignment horizontal="left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49" fontId="5" fillId="0" borderId="0" xfId="0" applyNumberFormat="1" applyFont="1" applyBorder="1" applyProtection="1">
      <protection locked="0"/>
    </xf>
    <xf numFmtId="0" fontId="5" fillId="0" borderId="0" xfId="0" applyFont="1" applyBorder="1" applyProtection="1">
      <protection locked="0"/>
    </xf>
    <xf numFmtId="49" fontId="7" fillId="9" borderId="0" xfId="1" applyNumberFormat="1" applyFont="1" applyFill="1" applyBorder="1" applyAlignment="1" applyProtection="1">
      <alignment vertical="top"/>
      <protection hidden="1"/>
    </xf>
    <xf numFmtId="49" fontId="7" fillId="2" borderId="0" xfId="3" applyNumberFormat="1" applyFont="1" applyFill="1" applyBorder="1" applyProtection="1">
      <protection hidden="1"/>
    </xf>
    <xf numFmtId="49" fontId="7" fillId="9" borderId="0" xfId="3" applyNumberFormat="1" applyFont="1" applyFill="1" applyBorder="1" applyProtection="1">
      <protection hidden="1"/>
    </xf>
    <xf numFmtId="49" fontId="7" fillId="9" borderId="0" xfId="3" applyNumberFormat="1" applyFont="1" applyFill="1"/>
    <xf numFmtId="49" fontId="7" fillId="0" borderId="0" xfId="3" applyNumberFormat="1" applyFont="1"/>
    <xf numFmtId="0" fontId="4" fillId="9" borderId="6" xfId="4" applyFill="1" applyBorder="1" applyAlignment="1">
      <alignment horizontal="center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0" fontId="5" fillId="2" borderId="14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left" vertical="center"/>
      <protection hidden="1"/>
    </xf>
    <xf numFmtId="175" fontId="8" fillId="2" borderId="1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 applyProtection="1">
      <alignment horizontal="left" vertical="center"/>
      <protection hidden="1"/>
    </xf>
    <xf numFmtId="175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protection hidden="1"/>
    </xf>
    <xf numFmtId="0" fontId="7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/>
    <xf numFmtId="2" fontId="8" fillId="9" borderId="0" xfId="4" applyNumberFormat="1" applyFont="1" applyFill="1" applyBorder="1" applyAlignment="1" applyProtection="1">
      <alignment vertical="center"/>
      <protection hidden="1"/>
    </xf>
    <xf numFmtId="0" fontId="26" fillId="2" borderId="0" xfId="4" applyFont="1" applyFill="1" applyBorder="1" applyAlignment="1" applyProtection="1">
      <alignment vertical="center"/>
      <protection hidden="1"/>
    </xf>
    <xf numFmtId="0" fontId="26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 applyAlignment="1">
      <alignment horizontal="center"/>
    </xf>
    <xf numFmtId="2" fontId="4" fillId="9" borderId="0" xfId="4" applyNumberFormat="1" applyFill="1" applyAlignment="1">
      <alignment horizontal="center"/>
    </xf>
    <xf numFmtId="0" fontId="26" fillId="2" borderId="1" xfId="0" applyFont="1" applyFill="1" applyBorder="1" applyAlignment="1" applyProtection="1">
      <alignment horizontal="center" vertical="center"/>
      <protection hidden="1"/>
    </xf>
    <xf numFmtId="0" fontId="8" fillId="16" borderId="16" xfId="4" applyFont="1" applyFill="1" applyBorder="1" applyAlignment="1" applyProtection="1">
      <alignment horizontal="center" vertical="center" wrapText="1"/>
      <protection hidden="1"/>
    </xf>
    <xf numFmtId="0" fontId="5" fillId="16" borderId="16" xfId="4" applyFont="1" applyFill="1" applyBorder="1" applyAlignment="1" applyProtection="1">
      <alignment horizontal="center" vertical="center" wrapText="1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2" fillId="2" borderId="5" xfId="0" applyFont="1" applyFill="1" applyBorder="1"/>
    <xf numFmtId="0" fontId="24" fillId="2" borderId="0" xfId="0" applyFont="1" applyFill="1" applyBorder="1" applyProtection="1">
      <protection hidden="1"/>
    </xf>
    <xf numFmtId="166" fontId="8" fillId="2" borderId="4" xfId="4" applyNumberFormat="1" applyFont="1" applyFill="1" applyBorder="1" applyAlignment="1" applyProtection="1">
      <alignment horizontal="right"/>
      <protection hidden="1"/>
    </xf>
    <xf numFmtId="49" fontId="7" fillId="3" borderId="9" xfId="0" applyNumberFormat="1" applyFont="1" applyFill="1" applyBorder="1" applyAlignment="1" applyProtection="1">
      <alignment horizontal="left"/>
      <protection locked="0"/>
    </xf>
    <xf numFmtId="2" fontId="5" fillId="0" borderId="0" xfId="4" applyNumberFormat="1" applyFont="1"/>
    <xf numFmtId="0" fontId="2" fillId="0" borderId="0" xfId="0" applyFont="1" applyBorder="1" applyAlignment="1">
      <alignment horizontal="right"/>
    </xf>
    <xf numFmtId="0" fontId="4" fillId="9" borderId="0" xfId="4" applyFill="1" applyBorder="1" applyProtection="1">
      <protection hidden="1"/>
    </xf>
    <xf numFmtId="0" fontId="8" fillId="26" borderId="16" xfId="4" applyNumberFormat="1" applyFont="1" applyFill="1" applyBorder="1" applyAlignment="1" applyProtection="1">
      <alignment horizontal="center" vertical="center"/>
      <protection locked="0"/>
    </xf>
    <xf numFmtId="0" fontId="8" fillId="26" borderId="6" xfId="4" applyNumberFormat="1" applyFont="1" applyFill="1" applyBorder="1" applyAlignment="1" applyProtection="1">
      <alignment horizontal="center" vertical="center"/>
      <protection locked="0"/>
    </xf>
    <xf numFmtId="0" fontId="8" fillId="26" borderId="18" xfId="4" applyNumberFormat="1" applyFont="1" applyFill="1" applyBorder="1" applyAlignment="1" applyProtection="1">
      <alignment horizontal="center" vertical="center"/>
      <protection locked="0"/>
    </xf>
    <xf numFmtId="0" fontId="8" fillId="26" borderId="19" xfId="4" applyNumberFormat="1" applyFont="1" applyFill="1" applyBorder="1" applyAlignment="1" applyProtection="1">
      <alignment horizontal="center" vertical="center"/>
      <protection locked="0"/>
    </xf>
    <xf numFmtId="4" fontId="8" fillId="26" borderId="6" xfId="4" applyNumberFormat="1" applyFont="1" applyFill="1" applyBorder="1" applyAlignment="1" applyProtection="1">
      <alignment horizontal="center" vertical="center"/>
      <protection locked="0"/>
    </xf>
    <xf numFmtId="4" fontId="8" fillId="26" borderId="7" xfId="4" applyNumberFormat="1" applyFont="1" applyFill="1" applyBorder="1" applyAlignment="1" applyProtection="1">
      <alignment horizontal="center" vertical="center"/>
      <protection locked="0"/>
    </xf>
    <xf numFmtId="0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16" xfId="4" applyNumberFormat="1" applyFont="1" applyFill="1" applyBorder="1" applyAlignment="1" applyProtection="1">
      <alignment horizontal="center" vertical="center"/>
      <protection hidden="1"/>
    </xf>
    <xf numFmtId="4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7" xfId="4" applyNumberFormat="1" applyFont="1" applyFill="1" applyBorder="1" applyAlignment="1" applyProtection="1">
      <alignment horizontal="center" vertical="center"/>
      <protection hidden="1"/>
    </xf>
    <xf numFmtId="0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27" borderId="6" xfId="4" applyNumberFormat="1" applyFont="1" applyFill="1" applyBorder="1" applyAlignment="1" applyProtection="1">
      <alignment horizontal="center" vertical="center"/>
      <protection hidden="1"/>
    </xf>
    <xf numFmtId="4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12" fillId="9" borderId="0" xfId="1" applyFont="1" applyFill="1" applyBorder="1" applyProtection="1">
      <protection hidden="1"/>
    </xf>
    <xf numFmtId="0" fontId="29" fillId="9" borderId="0" xfId="1" applyFont="1" applyFill="1" applyBorder="1" applyProtection="1">
      <protection hidden="1"/>
    </xf>
    <xf numFmtId="0" fontId="5" fillId="2" borderId="0" xfId="0" applyFont="1" applyFill="1" applyBorder="1"/>
    <xf numFmtId="0" fontId="8" fillId="2" borderId="31" xfId="4" applyFont="1" applyFill="1" applyBorder="1" applyProtection="1">
      <protection hidden="1"/>
    </xf>
    <xf numFmtId="0" fontId="5" fillId="9" borderId="0" xfId="4" applyFont="1" applyFill="1" applyProtection="1">
      <protection hidden="1"/>
    </xf>
    <xf numFmtId="49" fontId="2" fillId="0" borderId="0" xfId="0" applyNumberFormat="1" applyFont="1" applyBorder="1" applyProtection="1">
      <protection locked="0"/>
    </xf>
    <xf numFmtId="0" fontId="5" fillId="2" borderId="9" xfId="4" applyFont="1" applyFill="1" applyBorder="1" applyAlignment="1" applyProtection="1">
      <alignment vertical="center"/>
      <protection hidden="1"/>
    </xf>
    <xf numFmtId="0" fontId="4" fillId="2" borderId="0" xfId="4" applyFont="1" applyFill="1" applyBorder="1" applyAlignment="1" applyProtection="1">
      <alignment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4" fillId="0" borderId="0" xfId="0" applyFont="1"/>
    <xf numFmtId="0" fontId="4" fillId="9" borderId="0" xfId="4" applyFill="1" applyBorder="1" applyProtection="1">
      <protection hidden="1"/>
    </xf>
    <xf numFmtId="0" fontId="5" fillId="9" borderId="0" xfId="4" applyFont="1" applyFill="1"/>
    <xf numFmtId="0" fontId="0" fillId="9" borderId="0" xfId="0" applyFill="1"/>
    <xf numFmtId="0" fontId="10" fillId="9" borderId="0" xfId="0" applyFont="1" applyFill="1"/>
    <xf numFmtId="0" fontId="0" fillId="9" borderId="0" xfId="0" applyFill="1" applyBorder="1" applyAlignment="1"/>
    <xf numFmtId="0" fontId="0" fillId="9" borderId="0" xfId="0" applyFill="1" applyAlignment="1"/>
    <xf numFmtId="0" fontId="14" fillId="9" borderId="0" xfId="0" applyFont="1" applyFill="1"/>
    <xf numFmtId="0" fontId="15" fillId="9" borderId="0" xfId="0" applyFont="1" applyFill="1"/>
    <xf numFmtId="0" fontId="15" fillId="9" borderId="0" xfId="0" applyFont="1" applyFill="1" applyAlignment="1">
      <alignment horizontal="left"/>
    </xf>
    <xf numFmtId="0" fontId="13" fillId="9" borderId="0" xfId="0" applyFont="1" applyFill="1" applyBorder="1" applyAlignment="1">
      <alignment wrapText="1"/>
    </xf>
    <xf numFmtId="0" fontId="4" fillId="9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4" fillId="9" borderId="0" xfId="0" applyFont="1" applyFill="1"/>
    <xf numFmtId="0" fontId="4" fillId="9" borderId="0" xfId="0" applyFont="1" applyFill="1" applyBorder="1" applyAlignment="1">
      <alignment horizontal="left" vertical="center"/>
    </xf>
    <xf numFmtId="0" fontId="4" fillId="9" borderId="0" xfId="0" applyFont="1" applyFill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168" fontId="5" fillId="9" borderId="6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vertical="center"/>
    </xf>
    <xf numFmtId="0" fontId="30" fillId="9" borderId="0" xfId="0" applyFont="1" applyFill="1" applyBorder="1" applyAlignment="1" applyProtection="1">
      <alignment horizontal="left"/>
      <protection hidden="1"/>
    </xf>
    <xf numFmtId="0" fontId="4" fillId="9" borderId="0" xfId="0" applyFont="1" applyFill="1" applyAlignment="1">
      <alignment horizontal="left" vertical="center" wrapText="1"/>
    </xf>
    <xf numFmtId="0" fontId="4" fillId="9" borderId="0" xfId="0" applyFont="1" applyFill="1" applyBorder="1"/>
    <xf numFmtId="0" fontId="12" fillId="9" borderId="0" xfId="0" applyFont="1" applyFill="1" applyAlignment="1">
      <alignment horizontal="left" vertical="center"/>
    </xf>
    <xf numFmtId="0" fontId="0" fillId="9" borderId="0" xfId="0" applyFill="1" applyBorder="1"/>
    <xf numFmtId="0" fontId="12" fillId="9" borderId="0" xfId="0" applyFont="1" applyFill="1" applyAlignment="1">
      <alignment horizontal="center" vertical="center"/>
    </xf>
    <xf numFmtId="0" fontId="0" fillId="9" borderId="0" xfId="0" applyFill="1" applyAlignment="1"/>
    <xf numFmtId="0" fontId="0" fillId="9" borderId="0" xfId="0" applyFill="1" applyAlignment="1">
      <alignment vertical="top"/>
    </xf>
    <xf numFmtId="0" fontId="4" fillId="9" borderId="0" xfId="0" applyFont="1" applyFill="1" applyAlignment="1">
      <alignment vertical="top"/>
    </xf>
    <xf numFmtId="0" fontId="0" fillId="9" borderId="0" xfId="0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75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5" fillId="9" borderId="0" xfId="1" applyFont="1" applyFill="1" applyBorder="1" applyProtection="1">
      <protection hidden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" fontId="0" fillId="0" borderId="0" xfId="0" applyNumberFormat="1"/>
    <xf numFmtId="168" fontId="5" fillId="28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locked="0"/>
    </xf>
    <xf numFmtId="0" fontId="0" fillId="9" borderId="1" xfId="0" applyFill="1" applyBorder="1"/>
    <xf numFmtId="0" fontId="5" fillId="9" borderId="0" xfId="4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/>
    <xf numFmtId="168" fontId="5" fillId="2" borderId="0" xfId="4" applyNumberFormat="1" applyFont="1" applyFill="1" applyBorder="1" applyAlignment="1" applyProtection="1">
      <alignment horizontal="center" vertical="center"/>
      <protection hidden="1"/>
    </xf>
    <xf numFmtId="0" fontId="3" fillId="0" borderId="30" xfId="0" applyFont="1" applyFill="1" applyBorder="1"/>
    <xf numFmtId="0" fontId="26" fillId="2" borderId="0" xfId="4" applyFont="1" applyFill="1" applyBorder="1" applyProtection="1">
      <protection hidden="1"/>
    </xf>
    <xf numFmtId="0" fontId="4" fillId="0" borderId="0" xfId="4" applyProtection="1"/>
    <xf numFmtId="178" fontId="5" fillId="0" borderId="0" xfId="4" applyNumberFormat="1" applyFont="1" applyProtection="1"/>
    <xf numFmtId="179" fontId="4" fillId="0" borderId="0" xfId="4" applyNumberFormat="1" applyProtection="1"/>
    <xf numFmtId="0" fontId="2" fillId="0" borderId="0" xfId="0" applyFont="1" applyBorder="1" applyProtection="1"/>
    <xf numFmtId="0" fontId="2" fillId="2" borderId="5" xfId="0" applyFont="1" applyFill="1" applyBorder="1" applyProtection="1"/>
    <xf numFmtId="4" fontId="7" fillId="25" borderId="9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Protection="1"/>
    <xf numFmtId="4" fontId="7" fillId="25" borderId="5" xfId="0" applyNumberFormat="1" applyFont="1" applyFill="1" applyBorder="1" applyAlignment="1" applyProtection="1">
      <alignment horizontal="center" vertical="center"/>
    </xf>
    <xf numFmtId="4" fontId="7" fillId="25" borderId="4" xfId="0" applyNumberFormat="1" applyFont="1" applyFill="1" applyBorder="1" applyAlignment="1" applyProtection="1">
      <alignment horizontal="center" vertical="center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8" fillId="2" borderId="10" xfId="4" applyFont="1" applyFill="1" applyBorder="1" applyAlignment="1" applyProtection="1">
      <protection hidden="1"/>
    </xf>
    <xf numFmtId="0" fontId="7" fillId="9" borderId="0" xfId="2" applyFont="1" applyFill="1" applyBorder="1" applyAlignment="1" applyProtection="1">
      <alignment vertical="center"/>
      <protection hidden="1"/>
    </xf>
    <xf numFmtId="0" fontId="7" fillId="9" borderId="0" xfId="1" applyFont="1" applyFill="1" applyBorder="1" applyProtection="1"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9" fillId="2" borderId="4" xfId="4" applyFont="1" applyFill="1" applyBorder="1"/>
    <xf numFmtId="176" fontId="11" fillId="2" borderId="0" xfId="4" applyNumberFormat="1" applyFont="1" applyFill="1" applyBorder="1" applyAlignment="1" applyProtection="1">
      <alignment horizontal="left" textRotation="90"/>
      <protection hidden="1"/>
    </xf>
    <xf numFmtId="1" fontId="4" fillId="1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Protection="1"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4" fillId="2" borderId="0" xfId="0" applyFont="1" applyFill="1" applyBorder="1" applyProtection="1"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7" fillId="2" borderId="7" xfId="6" applyFont="1" applyFill="1" applyBorder="1" applyAlignment="1" applyProtection="1">
      <alignment vertical="center"/>
      <protection hidden="1"/>
    </xf>
    <xf numFmtId="0" fontId="4" fillId="0" borderId="5" xfId="4" applyBorder="1" applyProtection="1"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/>
    <xf numFmtId="49" fontId="5" fillId="9" borderId="0" xfId="1" applyNumberFormat="1" applyFont="1" applyFill="1" applyBorder="1" applyAlignment="1" applyProtection="1">
      <alignment vertical="top"/>
      <protection hidden="1"/>
    </xf>
    <xf numFmtId="0" fontId="5" fillId="9" borderId="0" xfId="3" applyFont="1" applyFill="1" applyBorder="1" applyProtection="1">
      <protection hidden="1"/>
    </xf>
    <xf numFmtId="49" fontId="5" fillId="9" borderId="0" xfId="1" applyNumberFormat="1" applyFont="1" applyFill="1" applyBorder="1" applyAlignment="1" applyProtection="1">
      <alignment vertical="center"/>
      <protection hidden="1"/>
    </xf>
    <xf numFmtId="0" fontId="28" fillId="9" borderId="0" xfId="1" applyFont="1" applyFill="1" applyBorder="1" applyProtection="1">
      <protection hidden="1"/>
    </xf>
    <xf numFmtId="0" fontId="7" fillId="9" borderId="0" xfId="1" applyFont="1" applyFill="1" applyBorder="1" applyAlignment="1" applyProtection="1">
      <alignment horizontal="center"/>
      <protection hidden="1"/>
    </xf>
    <xf numFmtId="0" fontId="28" fillId="0" borderId="0" xfId="1" applyFont="1" applyBorder="1" applyProtection="1">
      <protection hidden="1"/>
    </xf>
    <xf numFmtId="0" fontId="31" fillId="0" borderId="0" xfId="1" applyFont="1" applyBorder="1" applyProtection="1">
      <protection hidden="1"/>
    </xf>
    <xf numFmtId="0" fontId="31" fillId="9" borderId="0" xfId="1" applyFont="1" applyFill="1" applyBorder="1" applyProtection="1">
      <protection hidden="1"/>
    </xf>
    <xf numFmtId="49" fontId="7" fillId="2" borderId="0" xfId="3" applyNumberFormat="1" applyFont="1" applyFill="1" applyBorder="1" applyAlignment="1" applyProtection="1">
      <alignment vertical="center"/>
      <protection hidden="1"/>
    </xf>
    <xf numFmtId="49" fontId="5" fillId="9" borderId="0" xfId="3" applyNumberFormat="1" applyFont="1" applyFill="1" applyBorder="1" applyAlignment="1" applyProtection="1">
      <alignment vertical="center"/>
      <protection hidden="1"/>
    </xf>
    <xf numFmtId="0" fontId="7" fillId="2" borderId="0" xfId="3" applyFont="1" applyFill="1" applyBorder="1" applyAlignment="1" applyProtection="1">
      <alignment vertical="center"/>
      <protection hidden="1"/>
    </xf>
    <xf numFmtId="0" fontId="5" fillId="9" borderId="0" xfId="3" applyFont="1" applyFill="1" applyBorder="1" applyAlignment="1" applyProtection="1">
      <alignment vertical="center"/>
      <protection hidden="1"/>
    </xf>
    <xf numFmtId="49" fontId="20" fillId="2" borderId="0" xfId="3" applyNumberFormat="1" applyFont="1" applyFill="1" applyBorder="1" applyProtection="1">
      <protection hidden="1"/>
    </xf>
    <xf numFmtId="0" fontId="32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5" fillId="11" borderId="0" xfId="0" applyFont="1" applyFill="1" applyBorder="1" applyAlignment="1" applyProtection="1">
      <alignment vertical="center"/>
      <protection hidden="1"/>
    </xf>
    <xf numFmtId="0" fontId="5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26" fillId="9" borderId="0" xfId="0" applyFont="1" applyFill="1" applyBorder="1" applyAlignment="1" applyProtection="1">
      <alignment vertical="center"/>
      <protection hidden="1"/>
    </xf>
    <xf numFmtId="0" fontId="15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 wrapText="1" indent="2"/>
    </xf>
    <xf numFmtId="0" fontId="16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1" fillId="9" borderId="0" xfId="2" applyFont="1" applyFill="1" applyBorder="1" applyAlignment="1" applyProtection="1">
      <alignment vertical="center" wrapText="1"/>
      <protection hidden="1"/>
    </xf>
    <xf numFmtId="0" fontId="45" fillId="0" borderId="0" xfId="0" applyFont="1" applyAlignment="1">
      <alignment horizontal="center"/>
    </xf>
    <xf numFmtId="0" fontId="47" fillId="0" borderId="0" xfId="0" applyFont="1"/>
    <xf numFmtId="0" fontId="5" fillId="2" borderId="0" xfId="0" applyFont="1" applyFill="1" applyBorder="1" applyAlignment="1" applyProtection="1">
      <alignment horizontal="left" vertical="center"/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NumberFormat="1" applyFont="1" applyFill="1" applyBorder="1" applyAlignment="1" applyProtection="1">
      <alignment vertical="center"/>
      <protection hidden="1"/>
    </xf>
    <xf numFmtId="0" fontId="4" fillId="0" borderId="10" xfId="0" applyFont="1" applyFill="1" applyBorder="1" applyAlignment="1">
      <alignment horizontal="left" vertical="top" wrapText="1"/>
    </xf>
    <xf numFmtId="0" fontId="4" fillId="0" borderId="16" xfId="0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4" fillId="0" borderId="85" xfId="0" applyFont="1" applyBorder="1" applyAlignment="1">
      <alignment vertical="top" wrapText="1"/>
    </xf>
    <xf numFmtId="0" fontId="8" fillId="2" borderId="0" xfId="3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8" fillId="2" borderId="0" xfId="0" applyFont="1" applyFill="1" applyBorder="1" applyAlignment="1" applyProtection="1">
      <alignment horizontal="left"/>
      <protection hidden="1"/>
    </xf>
    <xf numFmtId="1" fontId="48" fillId="12" borderId="0" xfId="0" applyNumberFormat="1" applyFont="1" applyFill="1" applyBorder="1" applyAlignment="1" applyProtection="1">
      <alignment horizontal="center"/>
      <protection hidden="1"/>
    </xf>
    <xf numFmtId="0" fontId="12" fillId="2" borderId="0" xfId="0" applyFont="1" applyFill="1" applyBorder="1" applyAlignment="1" applyProtection="1">
      <alignment horizontal="right" vertical="center"/>
      <protection hidden="1"/>
    </xf>
    <xf numFmtId="0" fontId="7" fillId="2" borderId="0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>
      <alignment horizontal="left" vertical="top" wrapText="1"/>
    </xf>
    <xf numFmtId="0" fontId="4" fillId="9" borderId="69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168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/>
    </xf>
    <xf numFmtId="0" fontId="50" fillId="9" borderId="0" xfId="0" applyFont="1" applyFill="1" applyAlignment="1">
      <alignment horizontal="left" vertical="center"/>
    </xf>
    <xf numFmtId="0" fontId="16" fillId="9" borderId="0" xfId="0" applyFont="1" applyFill="1"/>
    <xf numFmtId="168" fontId="15" fillId="9" borderId="16" xfId="0" applyNumberFormat="1" applyFont="1" applyFill="1" applyBorder="1" applyAlignment="1" applyProtection="1">
      <alignment horizontal="center" vertical="center"/>
      <protection hidden="1"/>
    </xf>
    <xf numFmtId="168" fontId="15" fillId="9" borderId="6" xfId="0" applyNumberFormat="1" applyFont="1" applyFill="1" applyBorder="1" applyAlignment="1" applyProtection="1">
      <alignment horizontal="center" vertical="center"/>
      <protection hidden="1"/>
    </xf>
    <xf numFmtId="4" fontId="7" fillId="25" borderId="0" xfId="0" applyNumberFormat="1" applyFont="1" applyFill="1" applyBorder="1" applyAlignment="1" applyProtection="1">
      <alignment horizontal="center" vertical="center"/>
    </xf>
    <xf numFmtId="0" fontId="4" fillId="0" borderId="9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26" fillId="0" borderId="0" xfId="0" applyFont="1" applyAlignment="1">
      <alignment vertical="center"/>
    </xf>
    <xf numFmtId="0" fontId="51" fillId="0" borderId="0" xfId="0" applyFont="1"/>
    <xf numFmtId="0" fontId="52" fillId="9" borderId="0" xfId="0" applyFont="1" applyFill="1" applyAlignment="1" applyProtection="1">
      <alignment wrapText="1"/>
      <protection hidden="1"/>
    </xf>
    <xf numFmtId="168" fontId="12" fillId="9" borderId="6" xfId="0" applyNumberFormat="1" applyFont="1" applyFill="1" applyBorder="1" applyAlignment="1" applyProtection="1">
      <alignment horizontal="center" vertical="center"/>
      <protection hidden="1"/>
    </xf>
    <xf numFmtId="183" fontId="4" fillId="9" borderId="0" xfId="0" applyNumberFormat="1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15" fillId="38" borderId="0" xfId="0" applyFont="1" applyFill="1" applyBorder="1" applyAlignment="1" applyProtection="1">
      <alignment horizontal="center" vertical="center"/>
    </xf>
    <xf numFmtId="0" fontId="7" fillId="9" borderId="0" xfId="0" applyFont="1" applyFill="1" applyBorder="1"/>
    <xf numFmtId="0" fontId="7" fillId="9" borderId="0" xfId="0" applyFont="1" applyFill="1" applyBorder="1" applyAlignment="1"/>
    <xf numFmtId="0" fontId="26" fillId="2" borderId="0" xfId="0" applyFont="1" applyFill="1" applyBorder="1" applyProtection="1">
      <protection hidden="1"/>
    </xf>
    <xf numFmtId="4" fontId="7" fillId="9" borderId="0" xfId="0" applyNumberFormat="1" applyFont="1" applyFill="1" applyBorder="1" applyAlignment="1" applyProtection="1">
      <alignment horizontal="center" vertical="center"/>
      <protection hidden="1"/>
    </xf>
    <xf numFmtId="0" fontId="16" fillId="37" borderId="6" xfId="0" applyFont="1" applyFill="1" applyBorder="1" applyAlignment="1" applyProtection="1">
      <alignment horizontal="center" vertical="center" wrapText="1"/>
    </xf>
    <xf numFmtId="0" fontId="1" fillId="9" borderId="0" xfId="7" applyFill="1"/>
    <xf numFmtId="0" fontId="1" fillId="9" borderId="0" xfId="7" applyFont="1" applyFill="1"/>
    <xf numFmtId="0" fontId="1" fillId="0" borderId="0" xfId="7"/>
    <xf numFmtId="0" fontId="1" fillId="9" borderId="0" xfId="7" applyFill="1" applyBorder="1" applyAlignment="1"/>
    <xf numFmtId="0" fontId="1" fillId="9" borderId="0" xfId="7" applyFill="1" applyAlignment="1"/>
    <xf numFmtId="0" fontId="54" fillId="9" borderId="0" xfId="7" applyFont="1" applyFill="1"/>
    <xf numFmtId="0" fontId="14" fillId="9" borderId="0" xfId="7" applyFont="1" applyFill="1"/>
    <xf numFmtId="0" fontId="15" fillId="9" borderId="0" xfId="7" applyFont="1" applyFill="1"/>
    <xf numFmtId="0" fontId="55" fillId="9" borderId="0" xfId="7" applyFont="1" applyFill="1"/>
    <xf numFmtId="0" fontId="1" fillId="0" borderId="0" xfId="7" applyBorder="1"/>
    <xf numFmtId="0" fontId="16" fillId="2" borderId="0" xfId="7" applyFont="1" applyFill="1" applyBorder="1" applyProtection="1">
      <protection locked="0" hidden="1"/>
    </xf>
    <xf numFmtId="0" fontId="16" fillId="2" borderId="0" xfId="7" applyFont="1" applyFill="1" applyBorder="1" applyProtection="1">
      <protection hidden="1"/>
    </xf>
    <xf numFmtId="0" fontId="16" fillId="0" borderId="0" xfId="7" applyFont="1" applyBorder="1"/>
    <xf numFmtId="0" fontId="1" fillId="2" borderId="0" xfId="7" applyFill="1" applyBorder="1" applyProtection="1">
      <protection hidden="1"/>
    </xf>
    <xf numFmtId="0" fontId="1" fillId="0" borderId="0" xfId="7" applyFont="1" applyBorder="1"/>
    <xf numFmtId="0" fontId="1" fillId="2" borderId="0" xfId="7" applyFont="1" applyFill="1" applyBorder="1" applyProtection="1">
      <protection hidden="1"/>
    </xf>
    <xf numFmtId="0" fontId="16" fillId="0" borderId="0" xfId="7" applyFont="1" applyBorder="1" applyProtection="1">
      <protection hidden="1"/>
    </xf>
    <xf numFmtId="0" fontId="16" fillId="2" borderId="0" xfId="7" applyFont="1" applyFill="1" applyBorder="1" applyAlignment="1" applyProtection="1">
      <alignment horizontal="center" vertical="center"/>
      <protection hidden="1"/>
    </xf>
    <xf numFmtId="0" fontId="56" fillId="0" borderId="0" xfId="7" applyFont="1" applyBorder="1"/>
    <xf numFmtId="0" fontId="4" fillId="2" borderId="0" xfId="7" applyFont="1" applyFill="1" applyBorder="1" applyProtection="1">
      <protection hidden="1"/>
    </xf>
    <xf numFmtId="0" fontId="1" fillId="2" borderId="0" xfId="7" applyFill="1" applyBorder="1" applyAlignment="1" applyProtection="1">
      <alignment horizontal="center" vertical="center"/>
      <protection hidden="1"/>
    </xf>
    <xf numFmtId="0" fontId="1" fillId="0" borderId="0" xfId="7" applyBorder="1" applyProtection="1">
      <protection hidden="1"/>
    </xf>
    <xf numFmtId="0" fontId="4" fillId="0" borderId="0" xfId="7" applyFont="1" applyBorder="1"/>
    <xf numFmtId="0" fontId="1" fillId="0" borderId="0" xfId="7" applyProtection="1">
      <protection locked="0"/>
    </xf>
    <xf numFmtId="0" fontId="1" fillId="0" borderId="0" xfId="7" applyAlignment="1" applyProtection="1">
      <alignment horizontal="left"/>
      <protection locked="0"/>
    </xf>
    <xf numFmtId="49" fontId="1" fillId="0" borderId="0" xfId="7" applyNumberFormat="1" applyProtection="1">
      <protection locked="0"/>
    </xf>
    <xf numFmtId="0" fontId="15" fillId="9" borderId="9" xfId="7" applyNumberFormat="1" applyFont="1" applyFill="1" applyBorder="1" applyAlignment="1" applyProtection="1">
      <alignment horizontal="center"/>
      <protection hidden="1"/>
    </xf>
    <xf numFmtId="0" fontId="57" fillId="0" borderId="16" xfId="0" applyFont="1" applyBorder="1" applyAlignment="1">
      <alignment vertical="top" wrapText="1"/>
    </xf>
    <xf numFmtId="0" fontId="57" fillId="0" borderId="0" xfId="0" applyFont="1" applyBorder="1" applyAlignment="1">
      <alignment vertical="top" wrapText="1"/>
    </xf>
    <xf numFmtId="0" fontId="16" fillId="37" borderId="0" xfId="0" applyFont="1" applyFill="1" applyBorder="1" applyAlignment="1" applyProtection="1">
      <alignment horizontal="center" vertical="center" wrapText="1"/>
    </xf>
    <xf numFmtId="0" fontId="7" fillId="9" borderId="0" xfId="3" applyFont="1" applyFill="1" applyBorder="1" applyProtection="1">
      <protection hidden="1"/>
    </xf>
    <xf numFmtId="0" fontId="5" fillId="0" borderId="0" xfId="1" applyFont="1" applyFill="1" applyAlignment="1" applyProtection="1">
      <alignment vertical="center"/>
      <protection hidden="1"/>
    </xf>
    <xf numFmtId="0" fontId="27" fillId="0" borderId="0" xfId="0" applyFont="1" applyFill="1" applyAlignment="1" applyProtection="1">
      <alignment horizontal="right" vertical="center"/>
      <protection hidden="1"/>
    </xf>
    <xf numFmtId="0" fontId="4" fillId="0" borderId="0" xfId="3" applyProtection="1">
      <protection hidden="1"/>
    </xf>
    <xf numFmtId="0" fontId="11" fillId="2" borderId="0" xfId="0" applyFont="1" applyFill="1" applyBorder="1" applyAlignment="1" applyProtection="1">
      <alignment horizontal="center" textRotation="90"/>
      <protection hidden="1"/>
    </xf>
    <xf numFmtId="0" fontId="7" fillId="2" borderId="0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3" borderId="9" xfId="0" applyFont="1" applyFill="1" applyBorder="1" applyAlignment="1" applyProtection="1">
      <alignment horizontal="left" vertical="center"/>
      <protection locked="0"/>
    </xf>
    <xf numFmtId="0" fontId="7" fillId="7" borderId="7" xfId="0" applyNumberFormat="1" applyFont="1" applyFill="1" applyBorder="1" applyAlignment="1" applyProtection="1">
      <alignment horizontal="center" vertical="center"/>
      <protection locked="0"/>
    </xf>
    <xf numFmtId="0" fontId="7" fillId="7" borderId="5" xfId="0" applyNumberFormat="1" applyFont="1" applyFill="1" applyBorder="1" applyAlignment="1" applyProtection="1">
      <alignment horizontal="center" vertical="center"/>
      <protection locked="0"/>
    </xf>
    <xf numFmtId="0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8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8" borderId="42" xfId="0" applyNumberFormat="1" applyFont="1" applyFill="1" applyBorder="1" applyAlignment="1" applyProtection="1">
      <alignment horizontal="center" vertical="center"/>
      <protection hidden="1"/>
    </xf>
    <xf numFmtId="0" fontId="7" fillId="8" borderId="43" xfId="0" applyNumberFormat="1" applyFont="1" applyFill="1" applyBorder="1" applyAlignment="1" applyProtection="1">
      <alignment horizontal="center" vertical="center"/>
      <protection hidden="1"/>
    </xf>
    <xf numFmtId="0" fontId="7" fillId="8" borderId="44" xfId="0" applyNumberFormat="1" applyFont="1" applyFill="1" applyBorder="1" applyAlignment="1" applyProtection="1">
      <alignment horizontal="center" vertical="center"/>
      <protection hidden="1"/>
    </xf>
    <xf numFmtId="0" fontId="7" fillId="8" borderId="45" xfId="0" applyNumberFormat="1" applyFont="1" applyFill="1" applyBorder="1" applyAlignment="1" applyProtection="1">
      <alignment horizontal="center" vertical="center"/>
      <protection hidden="1"/>
    </xf>
    <xf numFmtId="0" fontId="7" fillId="8" borderId="46" xfId="0" applyNumberFormat="1" applyFont="1" applyFill="1" applyBorder="1" applyAlignment="1" applyProtection="1">
      <alignment horizontal="center" vertical="center"/>
      <protection hidden="1"/>
    </xf>
    <xf numFmtId="0" fontId="7" fillId="8" borderId="47" xfId="0" applyNumberFormat="1" applyFont="1" applyFill="1" applyBorder="1" applyAlignment="1" applyProtection="1">
      <alignment horizontal="center" vertical="center"/>
      <protection hidden="1"/>
    </xf>
    <xf numFmtId="0" fontId="7" fillId="8" borderId="48" xfId="0" applyNumberFormat="1" applyFont="1" applyFill="1" applyBorder="1" applyAlignment="1" applyProtection="1">
      <alignment horizontal="center" vertical="center"/>
      <protection hidden="1"/>
    </xf>
    <xf numFmtId="0" fontId="7" fillId="8" borderId="49" xfId="0" applyNumberFormat="1" applyFont="1" applyFill="1" applyBorder="1" applyAlignment="1" applyProtection="1">
      <alignment horizontal="center" vertical="center"/>
      <protection hidden="1"/>
    </xf>
    <xf numFmtId="0" fontId="7" fillId="8" borderId="50" xfId="0" applyNumberFormat="1" applyFont="1" applyFill="1" applyBorder="1" applyAlignment="1" applyProtection="1">
      <alignment horizontal="center" vertical="center"/>
      <protection hidden="1"/>
    </xf>
    <xf numFmtId="4" fontId="33" fillId="7" borderId="7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center" vertical="center"/>
      <protection locked="0"/>
    </xf>
    <xf numFmtId="0" fontId="34" fillId="0" borderId="16" xfId="0" applyFont="1" applyBorder="1" applyAlignment="1" applyProtection="1">
      <alignment horizontal="center" vertical="center"/>
      <protection locked="0"/>
    </xf>
    <xf numFmtId="4" fontId="33" fillId="7" borderId="32" xfId="0" applyNumberFormat="1" applyFont="1" applyFill="1" applyBorder="1" applyAlignment="1" applyProtection="1">
      <alignment horizontal="center" vertical="center"/>
      <protection locked="0"/>
    </xf>
    <xf numFmtId="0" fontId="34" fillId="0" borderId="33" xfId="0" applyFont="1" applyBorder="1" applyAlignment="1" applyProtection="1">
      <alignment horizontal="center" vertical="center"/>
      <protection locked="0"/>
    </xf>
    <xf numFmtId="0" fontId="34" fillId="0" borderId="34" xfId="0" applyFont="1" applyBorder="1" applyAlignment="1" applyProtection="1">
      <alignment horizontal="center" vertical="center"/>
      <protection locked="0"/>
    </xf>
    <xf numFmtId="4" fontId="7" fillId="7" borderId="15" xfId="0" applyNumberFormat="1" applyFont="1" applyFill="1" applyBorder="1" applyAlignment="1" applyProtection="1">
      <alignment horizontal="center" vertical="center"/>
      <protection locked="0"/>
    </xf>
    <xf numFmtId="4" fontId="7" fillId="7" borderId="4" xfId="0" applyNumberFormat="1" applyFont="1" applyFill="1" applyBorder="1" applyAlignment="1" applyProtection="1">
      <alignment horizontal="center" vertical="center"/>
      <protection locked="0"/>
    </xf>
    <xf numFmtId="4" fontId="7" fillId="7" borderId="11" xfId="0" applyNumberFormat="1" applyFont="1" applyFill="1" applyBorder="1" applyAlignment="1" applyProtection="1">
      <alignment horizontal="center" vertical="center"/>
      <protection locked="0"/>
    </xf>
    <xf numFmtId="4" fontId="7" fillId="7" borderId="2" xfId="0" applyNumberFormat="1" applyFont="1" applyFill="1" applyBorder="1" applyAlignment="1" applyProtection="1">
      <alignment horizontal="center" vertical="center"/>
      <protection locked="0"/>
    </xf>
    <xf numFmtId="4" fontId="7" fillId="7" borderId="0" xfId="0" applyNumberFormat="1" applyFont="1" applyFill="1" applyBorder="1" applyAlignment="1" applyProtection="1">
      <alignment horizontal="center" vertical="center"/>
      <protection locked="0"/>
    </xf>
    <xf numFmtId="4" fontId="7" fillId="7" borderId="1" xfId="0" applyNumberFormat="1" applyFont="1" applyFill="1" applyBorder="1" applyAlignment="1" applyProtection="1">
      <alignment horizontal="center" vertical="center"/>
      <protection locked="0"/>
    </xf>
    <xf numFmtId="4" fontId="7" fillId="7" borderId="13" xfId="0" applyNumberFormat="1" applyFont="1" applyFill="1" applyBorder="1" applyAlignment="1" applyProtection="1">
      <alignment horizontal="center" vertical="center"/>
      <protection locked="0"/>
    </xf>
    <xf numFmtId="4" fontId="7" fillId="7" borderId="9" xfId="0" applyNumberFormat="1" applyFont="1" applyFill="1" applyBorder="1" applyAlignment="1" applyProtection="1">
      <alignment horizontal="center" vertical="center"/>
      <protection locked="0"/>
    </xf>
    <xf numFmtId="4" fontId="7" fillId="7" borderId="10" xfId="0" applyNumberFormat="1" applyFont="1" applyFill="1" applyBorder="1" applyAlignment="1" applyProtection="1">
      <alignment horizontal="center" vertical="center"/>
      <protection locked="0"/>
    </xf>
    <xf numFmtId="1" fontId="4" fillId="2" borderId="9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13" xfId="0" applyFont="1" applyFill="1" applyBorder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4" fontId="7" fillId="0" borderId="36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" fontId="33" fillId="0" borderId="32" xfId="0" applyNumberFormat="1" applyFont="1" applyFill="1" applyBorder="1" applyAlignment="1" applyProtection="1">
      <alignment horizontal="center" vertical="center"/>
      <protection hidden="1"/>
    </xf>
    <xf numFmtId="0" fontId="34" fillId="0" borderId="33" xfId="0" applyFont="1" applyFill="1" applyBorder="1" applyAlignment="1" applyProtection="1">
      <alignment horizontal="center" vertical="center"/>
      <protection hidden="1"/>
    </xf>
    <xf numFmtId="0" fontId="34" fillId="0" borderId="34" xfId="0" applyFont="1" applyFill="1" applyBorder="1" applyAlignment="1" applyProtection="1">
      <alignment horizontal="center" vertical="center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0" fillId="0" borderId="0" xfId="0" applyAlignment="1"/>
    <xf numFmtId="0" fontId="4" fillId="11" borderId="0" xfId="0" applyFont="1" applyFill="1" applyBorder="1" applyAlignment="1" applyProtection="1">
      <alignment horizontal="left" vertical="center"/>
      <protection hidden="1"/>
    </xf>
    <xf numFmtId="4" fontId="7" fillId="29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6" xfId="0" applyBorder="1" applyAlignment="1" applyProtection="1">
      <alignment vertical="center"/>
      <protection hidden="1"/>
    </xf>
    <xf numFmtId="0" fontId="5" fillId="11" borderId="9" xfId="0" applyFont="1" applyFill="1" applyBorder="1" applyAlignment="1" applyProtection="1">
      <alignment horizontal="center" vertical="center"/>
      <protection hidden="1"/>
    </xf>
    <xf numFmtId="4" fontId="7" fillId="7" borderId="7" xfId="0" applyNumberFormat="1" applyFont="1" applyFill="1" applyBorder="1" applyAlignment="1" applyProtection="1">
      <alignment horizontal="center" vertical="center"/>
      <protection locked="0"/>
    </xf>
    <xf numFmtId="4" fontId="7" fillId="7" borderId="5" xfId="0" applyNumberFormat="1" applyFont="1" applyFill="1" applyBorder="1" applyAlignment="1" applyProtection="1">
      <alignment horizontal="center" vertical="center"/>
      <protection locked="0"/>
    </xf>
    <xf numFmtId="4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7" borderId="15" xfId="0" applyNumberFormat="1" applyFont="1" applyFill="1" applyBorder="1" applyAlignment="1" applyProtection="1">
      <alignment horizontal="center" vertical="center"/>
      <protection locked="0"/>
    </xf>
    <xf numFmtId="0" fontId="7" fillId="7" borderId="4" xfId="0" applyNumberFormat="1" applyFont="1" applyFill="1" applyBorder="1" applyAlignment="1" applyProtection="1">
      <alignment horizontal="center" vertical="center"/>
      <protection locked="0"/>
    </xf>
    <xf numFmtId="0" fontId="7" fillId="7" borderId="11" xfId="0" applyNumberFormat="1" applyFont="1" applyFill="1" applyBorder="1" applyAlignment="1" applyProtection="1">
      <alignment horizontal="center" vertical="center"/>
      <protection locked="0"/>
    </xf>
    <xf numFmtId="0" fontId="7" fillId="7" borderId="2" xfId="0" applyNumberFormat="1" applyFont="1" applyFill="1" applyBorder="1" applyAlignment="1" applyProtection="1">
      <alignment horizontal="center" vertical="center"/>
      <protection locked="0"/>
    </xf>
    <xf numFmtId="0" fontId="7" fillId="7" borderId="0" xfId="0" applyNumberFormat="1" applyFont="1" applyFill="1" applyBorder="1" applyAlignment="1" applyProtection="1">
      <alignment horizontal="center" vertical="center"/>
      <protection locked="0"/>
    </xf>
    <xf numFmtId="0" fontId="7" fillId="7" borderId="1" xfId="0" applyNumberFormat="1" applyFont="1" applyFill="1" applyBorder="1" applyAlignment="1" applyProtection="1">
      <alignment horizontal="center" vertical="center"/>
      <protection locked="0"/>
    </xf>
    <xf numFmtId="0" fontId="7" fillId="7" borderId="13" xfId="0" applyNumberFormat="1" applyFont="1" applyFill="1" applyBorder="1" applyAlignment="1" applyProtection="1">
      <alignment horizontal="center" vertical="center"/>
      <protection locked="0"/>
    </xf>
    <xf numFmtId="0" fontId="7" fillId="7" borderId="9" xfId="0" applyNumberFormat="1" applyFont="1" applyFill="1" applyBorder="1" applyAlignment="1" applyProtection="1">
      <alignment horizontal="center" vertical="center"/>
      <protection locked="0"/>
    </xf>
    <xf numFmtId="0" fontId="7" fillId="7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/>
    <xf numFmtId="0" fontId="1" fillId="0" borderId="0" xfId="0" applyFont="1" applyAlignment="1"/>
    <xf numFmtId="0" fontId="4" fillId="9" borderId="0" xfId="0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/>
    <xf numFmtId="0" fontId="4" fillId="9" borderId="0" xfId="0" applyFont="1" applyFill="1" applyBorder="1" applyAlignment="1" applyProtection="1">
      <alignment horizontal="left"/>
      <protection hidden="1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7" fillId="7" borderId="9" xfId="0" applyFont="1" applyFill="1" applyBorder="1" applyAlignment="1" applyProtection="1">
      <alignment horizontal="left"/>
      <protection locked="0"/>
    </xf>
    <xf numFmtId="1" fontId="4" fillId="12" borderId="35" xfId="0" applyNumberFormat="1" applyFont="1" applyFill="1" applyBorder="1" applyAlignment="1" applyProtection="1">
      <alignment horizontal="center" vertical="center"/>
      <protection hidden="1"/>
    </xf>
    <xf numFmtId="0" fontId="0" fillId="0" borderId="35" xfId="0" applyBorder="1" applyAlignment="1">
      <alignment horizontal="center" vertical="center"/>
    </xf>
    <xf numFmtId="0" fontId="15" fillId="7" borderId="7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left"/>
      <protection hidden="1"/>
    </xf>
    <xf numFmtId="0" fontId="53" fillId="9" borderId="0" xfId="0" applyFont="1" applyFill="1" applyBorder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1" xfId="0" applyBorder="1" applyAlignment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5" fillId="2" borderId="15" xfId="0" applyFont="1" applyFill="1" applyBorder="1" applyAlignment="1" applyProtection="1">
      <alignment horizontal="center" vertical="center" wrapText="1"/>
      <protection hidden="1"/>
    </xf>
    <xf numFmtId="0" fontId="35" fillId="9" borderId="0" xfId="0" applyFont="1" applyFill="1" applyBorder="1" applyAlignment="1" applyProtection="1">
      <alignment vertical="center"/>
      <protection hidden="1"/>
    </xf>
    <xf numFmtId="0" fontId="5" fillId="0" borderId="0" xfId="4" applyNumberFormat="1" applyFont="1" applyAlignment="1" applyProtection="1">
      <alignment horizontal="left"/>
      <protection hidden="1"/>
    </xf>
    <xf numFmtId="49" fontId="7" fillId="3" borderId="7" xfId="0" applyNumberFormat="1" applyFont="1" applyFill="1" applyBorder="1" applyAlignment="1" applyProtection="1">
      <alignment horizontal="center"/>
      <protection locked="0"/>
    </xf>
    <xf numFmtId="49" fontId="7" fillId="3" borderId="5" xfId="0" applyNumberFormat="1" applyFont="1" applyFill="1" applyBorder="1" applyAlignment="1" applyProtection="1">
      <alignment horizontal="center"/>
      <protection locked="0"/>
    </xf>
    <xf numFmtId="49" fontId="7" fillId="3" borderId="16" xfId="0" applyNumberFormat="1" applyFont="1" applyFill="1" applyBorder="1" applyAlignment="1" applyProtection="1">
      <alignment horizontal="center"/>
      <protection locked="0"/>
    </xf>
    <xf numFmtId="4" fontId="7" fillId="3" borderId="7" xfId="0" applyNumberFormat="1" applyFont="1" applyFill="1" applyBorder="1" applyAlignment="1" applyProtection="1">
      <alignment horizontal="center"/>
      <protection locked="0"/>
    </xf>
    <xf numFmtId="4" fontId="7" fillId="3" borderId="5" xfId="0" applyNumberFormat="1" applyFont="1" applyFill="1" applyBorder="1" applyAlignment="1" applyProtection="1">
      <alignment horizontal="center"/>
      <protection locked="0"/>
    </xf>
    <xf numFmtId="4" fontId="7" fillId="3" borderId="16" xfId="0" applyNumberFormat="1" applyFont="1" applyFill="1" applyBorder="1" applyAlignment="1" applyProtection="1">
      <alignment horizontal="center"/>
      <protection locked="0"/>
    </xf>
    <xf numFmtId="176" fontId="11" fillId="0" borderId="0" xfId="4" applyNumberFormat="1" applyFont="1" applyBorder="1" applyAlignment="1">
      <alignment horizontal="center" textRotation="90"/>
    </xf>
    <xf numFmtId="165" fontId="7" fillId="3" borderId="7" xfId="0" applyNumberFormat="1" applyFont="1" applyFill="1" applyBorder="1" applyAlignment="1" applyProtection="1">
      <alignment horizontal="center"/>
      <protection locked="0"/>
    </xf>
    <xf numFmtId="165" fontId="7" fillId="3" borderId="16" xfId="0" applyNumberFormat="1" applyFont="1" applyFill="1" applyBorder="1" applyAlignment="1" applyProtection="1">
      <alignment horizontal="center"/>
      <protection locked="0"/>
    </xf>
    <xf numFmtId="0" fontId="4" fillId="9" borderId="7" xfId="4" applyFill="1" applyBorder="1" applyAlignment="1">
      <alignment horizontal="center"/>
    </xf>
    <xf numFmtId="0" fontId="4" fillId="9" borderId="16" xfId="4" applyFill="1" applyBorder="1" applyAlignment="1">
      <alignment horizontal="center"/>
    </xf>
    <xf numFmtId="0" fontId="4" fillId="9" borderId="5" xfId="4" applyFill="1" applyBorder="1" applyAlignment="1">
      <alignment horizontal="center"/>
    </xf>
    <xf numFmtId="0" fontId="8" fillId="2" borderId="0" xfId="6" applyFont="1" applyFill="1" applyBorder="1" applyAlignment="1" applyProtection="1">
      <alignment horizontal="left"/>
      <protection hidden="1"/>
    </xf>
    <xf numFmtId="14" fontId="7" fillId="3" borderId="9" xfId="0" applyNumberFormat="1" applyFont="1" applyFill="1" applyBorder="1" applyAlignment="1" applyProtection="1">
      <alignment horizontal="left"/>
      <protection locked="0"/>
    </xf>
    <xf numFmtId="0" fontId="7" fillId="3" borderId="9" xfId="0" applyFont="1" applyFill="1" applyBorder="1" applyAlignment="1" applyProtection="1">
      <alignment horizontal="left"/>
      <protection locked="0"/>
    </xf>
    <xf numFmtId="4" fontId="7" fillId="11" borderId="7" xfId="0" applyNumberFormat="1" applyFont="1" applyFill="1" applyBorder="1" applyAlignment="1" applyProtection="1">
      <alignment horizontal="right"/>
      <protection hidden="1"/>
    </xf>
    <xf numFmtId="4" fontId="7" fillId="11" borderId="16" xfId="0" applyNumberFormat="1" applyFont="1" applyFill="1" applyBorder="1" applyAlignment="1" applyProtection="1">
      <alignment horizontal="right"/>
      <protection hidden="1"/>
    </xf>
    <xf numFmtId="0" fontId="7" fillId="3" borderId="9" xfId="6" applyFont="1" applyFill="1" applyBorder="1" applyAlignment="1" applyProtection="1">
      <alignment horizontal="left"/>
      <protection locked="0"/>
    </xf>
    <xf numFmtId="49" fontId="7" fillId="3" borderId="9" xfId="6" applyNumberFormat="1" applyFont="1" applyFill="1" applyBorder="1" applyAlignment="1" applyProtection="1">
      <alignment horizontal="left"/>
      <protection locked="0"/>
    </xf>
    <xf numFmtId="0" fontId="7" fillId="3" borderId="5" xfId="0" applyFont="1" applyFill="1" applyBorder="1" applyAlignment="1" applyProtection="1">
      <alignment horizontal="left"/>
      <protection locked="0"/>
    </xf>
    <xf numFmtId="0" fontId="8" fillId="2" borderId="0" xfId="6" applyFont="1" applyFill="1" applyBorder="1" applyAlignment="1" applyProtection="1">
      <alignment horizont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locked="0"/>
    </xf>
    <xf numFmtId="4" fontId="7" fillId="3" borderId="9" xfId="0" applyNumberFormat="1" applyFont="1" applyFill="1" applyBorder="1" applyAlignment="1" applyProtection="1">
      <alignment horizontal="right"/>
      <protection locked="0"/>
    </xf>
    <xf numFmtId="0" fontId="7" fillId="3" borderId="9" xfId="0" applyFont="1" applyFill="1" applyBorder="1" applyAlignment="1" applyProtection="1">
      <alignment horizontal="center"/>
      <protection locked="0"/>
    </xf>
    <xf numFmtId="0" fontId="7" fillId="2" borderId="6" xfId="6" applyFont="1" applyFill="1" applyBorder="1" applyAlignment="1" applyProtection="1">
      <alignment horizontal="left" vertical="center"/>
      <protection hidden="1"/>
    </xf>
    <xf numFmtId="49" fontId="15" fillId="3" borderId="6" xfId="6" applyNumberFormat="1" applyFont="1" applyFill="1" applyBorder="1" applyAlignment="1" applyProtection="1">
      <alignment horizontal="left"/>
      <protection locked="0"/>
    </xf>
    <xf numFmtId="49" fontId="15" fillId="3" borderId="15" xfId="6" applyNumberFormat="1" applyFont="1" applyFill="1" applyBorder="1" applyAlignment="1" applyProtection="1">
      <alignment horizontal="left"/>
      <protection locked="0"/>
    </xf>
    <xf numFmtId="49" fontId="15" fillId="3" borderId="4" xfId="6" applyNumberFormat="1" applyFont="1" applyFill="1" applyBorder="1" applyAlignment="1" applyProtection="1">
      <alignment horizontal="left"/>
      <protection locked="0"/>
    </xf>
    <xf numFmtId="49" fontId="5" fillId="2" borderId="6" xfId="6" applyNumberFormat="1" applyFont="1" applyFill="1" applyBorder="1" applyAlignment="1" applyProtection="1">
      <alignment horizontal="center" vertical="center"/>
      <protection hidden="1"/>
    </xf>
    <xf numFmtId="49" fontId="7" fillId="2" borderId="6" xfId="6" applyNumberFormat="1" applyFont="1" applyFill="1" applyBorder="1" applyAlignment="1" applyProtection="1">
      <alignment horizontal="center" vertical="center"/>
      <protection hidden="1"/>
    </xf>
    <xf numFmtId="4" fontId="8" fillId="9" borderId="7" xfId="4" applyNumberFormat="1" applyFont="1" applyFill="1" applyBorder="1" applyAlignment="1" applyProtection="1">
      <alignment horizontal="center" vertical="center"/>
      <protection hidden="1"/>
    </xf>
    <xf numFmtId="4" fontId="8" fillId="9" borderId="5" xfId="4" applyNumberFormat="1" applyFont="1" applyFill="1" applyBorder="1" applyAlignment="1" applyProtection="1">
      <alignment horizontal="center" vertical="center"/>
      <protection hidden="1"/>
    </xf>
    <xf numFmtId="4" fontId="8" fillId="9" borderId="16" xfId="4" applyNumberFormat="1" applyFont="1" applyFill="1" applyBorder="1" applyAlignment="1" applyProtection="1">
      <alignment horizontal="center" vertical="center"/>
      <protection hidden="1"/>
    </xf>
    <xf numFmtId="4" fontId="5" fillId="10" borderId="7" xfId="4" applyNumberFormat="1" applyFont="1" applyFill="1" applyBorder="1" applyAlignment="1" applyProtection="1">
      <alignment horizontal="center" vertical="center"/>
      <protection hidden="1"/>
    </xf>
    <xf numFmtId="4" fontId="5" fillId="10" borderId="5" xfId="4" applyNumberFormat="1" applyFont="1" applyFill="1" applyBorder="1" applyAlignment="1" applyProtection="1">
      <alignment horizontal="center" vertical="center"/>
      <protection hidden="1"/>
    </xf>
    <xf numFmtId="4" fontId="5" fillId="10" borderId="52" xfId="4" applyNumberFormat="1" applyFont="1" applyFill="1" applyBorder="1" applyAlignment="1" applyProtection="1">
      <alignment horizontal="center" vertical="center"/>
      <protection hidden="1"/>
    </xf>
    <xf numFmtId="0" fontId="7" fillId="21" borderId="7" xfId="4" applyFont="1" applyFill="1" applyBorder="1" applyAlignment="1" applyProtection="1">
      <alignment horizontal="left" vertical="center"/>
      <protection hidden="1"/>
    </xf>
    <xf numFmtId="0" fontId="7" fillId="21" borderId="5" xfId="4" applyFont="1" applyFill="1" applyBorder="1" applyAlignment="1" applyProtection="1">
      <alignment horizontal="left" vertical="center"/>
      <protection hidden="1"/>
    </xf>
    <xf numFmtId="0" fontId="7" fillId="21" borderId="16" xfId="4" applyFont="1" applyFill="1" applyBorder="1" applyAlignment="1" applyProtection="1">
      <alignment horizontal="left" vertical="center"/>
      <protection hidden="1"/>
    </xf>
    <xf numFmtId="1" fontId="8" fillId="14" borderId="7" xfId="4" applyNumberFormat="1" applyFont="1" applyFill="1" applyBorder="1" applyAlignment="1" applyProtection="1">
      <alignment horizontal="center" vertical="center"/>
      <protection locked="0"/>
    </xf>
    <xf numFmtId="1" fontId="8" fillId="14" borderId="16" xfId="4" applyNumberFormat="1" applyFont="1" applyFill="1" applyBorder="1" applyAlignment="1" applyProtection="1">
      <alignment horizontal="center" vertical="center"/>
      <protection locked="0"/>
    </xf>
    <xf numFmtId="4" fontId="8" fillId="3" borderId="7" xfId="4" applyNumberFormat="1" applyFont="1" applyFill="1" applyBorder="1" applyAlignment="1" applyProtection="1">
      <alignment horizontal="center" vertical="center"/>
      <protection locked="0"/>
    </xf>
    <xf numFmtId="4" fontId="8" fillId="3" borderId="5" xfId="4" applyNumberFormat="1" applyFont="1" applyFill="1" applyBorder="1" applyAlignment="1" applyProtection="1">
      <alignment horizontal="center" vertical="center"/>
      <protection locked="0"/>
    </xf>
    <xf numFmtId="4" fontId="8" fillId="3" borderId="16" xfId="4" applyNumberFormat="1" applyFont="1" applyFill="1" applyBorder="1" applyAlignment="1" applyProtection="1">
      <alignment horizontal="center" vertical="center"/>
      <protection locked="0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7" xfId="4" applyFont="1" applyFill="1" applyBorder="1" applyAlignment="1" applyProtection="1">
      <alignment horizontal="center" vertical="center"/>
      <protection hidden="1"/>
    </xf>
    <xf numFmtId="0" fontId="4" fillId="9" borderId="16" xfId="4" applyFont="1" applyFill="1" applyBorder="1" applyAlignment="1" applyProtection="1">
      <alignment horizontal="center" vertical="center"/>
      <protection hidden="1"/>
    </xf>
    <xf numFmtId="4" fontId="8" fillId="9" borderId="52" xfId="4" applyNumberFormat="1" applyFont="1" applyFill="1" applyBorder="1" applyAlignment="1" applyProtection="1">
      <alignment horizontal="center" vertical="center"/>
      <protection hidden="1"/>
    </xf>
    <xf numFmtId="0" fontId="13" fillId="20" borderId="7" xfId="4" applyFont="1" applyFill="1" applyBorder="1" applyAlignment="1" applyProtection="1">
      <alignment horizontal="center" vertical="center" wrapText="1"/>
      <protection hidden="1"/>
    </xf>
    <xf numFmtId="0" fontId="13" fillId="20" borderId="5" xfId="4" applyFont="1" applyFill="1" applyBorder="1" applyAlignment="1" applyProtection="1">
      <alignment horizontal="center" vertical="center" wrapText="1"/>
      <protection hidden="1"/>
    </xf>
    <xf numFmtId="0" fontId="13" fillId="20" borderId="16" xfId="4" applyFont="1" applyFill="1" applyBorder="1" applyAlignment="1" applyProtection="1">
      <alignment horizontal="center" vertical="center" wrapText="1"/>
      <protection hidden="1"/>
    </xf>
    <xf numFmtId="0" fontId="4" fillId="0" borderId="7" xfId="4" applyFont="1" applyBorder="1" applyAlignment="1" applyProtection="1">
      <alignment horizontal="center" vertical="center"/>
      <protection hidden="1"/>
    </xf>
    <xf numFmtId="0" fontId="4" fillId="0" borderId="16" xfId="4" applyFont="1" applyBorder="1" applyAlignment="1" applyProtection="1">
      <alignment horizontal="center" vertical="center"/>
      <protection hidden="1"/>
    </xf>
    <xf numFmtId="1" fontId="8" fillId="9" borderId="53" xfId="4" applyNumberFormat="1" applyFont="1" applyFill="1" applyBorder="1" applyAlignment="1" applyProtection="1">
      <alignment horizontal="center" vertical="center"/>
      <protection hidden="1"/>
    </xf>
    <xf numFmtId="1" fontId="8" fillId="9" borderId="16" xfId="4" applyNumberFormat="1" applyFont="1" applyFill="1" applyBorder="1" applyAlignment="1" applyProtection="1">
      <alignment horizontal="center" vertical="center"/>
      <protection hidden="1"/>
    </xf>
    <xf numFmtId="0" fontId="5" fillId="9" borderId="7" xfId="4" applyFont="1" applyFill="1" applyBorder="1" applyAlignment="1" applyProtection="1">
      <alignment horizontal="center" vertical="center"/>
      <protection hidden="1"/>
    </xf>
    <xf numFmtId="0" fontId="5" fillId="9" borderId="16" xfId="4" applyFont="1" applyFill="1" applyBorder="1" applyAlignment="1" applyProtection="1">
      <alignment horizontal="center" vertical="center"/>
      <protection hidden="1"/>
    </xf>
    <xf numFmtId="49" fontId="7" fillId="3" borderId="9" xfId="6" applyNumberFormat="1" applyFon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13" fillId="20" borderId="7" xfId="4" applyFont="1" applyFill="1" applyBorder="1" applyAlignment="1" applyProtection="1">
      <alignment horizontal="left" vertical="center" wrapText="1"/>
      <protection hidden="1"/>
    </xf>
    <xf numFmtId="0" fontId="13" fillId="20" borderId="5" xfId="4" applyFont="1" applyFill="1" applyBorder="1" applyAlignment="1" applyProtection="1">
      <alignment horizontal="left" vertical="center" wrapText="1"/>
      <protection hidden="1"/>
    </xf>
    <xf numFmtId="0" fontId="13" fillId="20" borderId="16" xfId="4" applyFont="1" applyFill="1" applyBorder="1" applyAlignment="1" applyProtection="1">
      <alignment horizontal="left" vertical="center" wrapText="1"/>
      <protection hidden="1"/>
    </xf>
    <xf numFmtId="0" fontId="5" fillId="32" borderId="7" xfId="4" applyFont="1" applyFill="1" applyBorder="1" applyAlignment="1" applyProtection="1">
      <alignment horizontal="left" vertical="center"/>
      <protection hidden="1"/>
    </xf>
    <xf numFmtId="0" fontId="5" fillId="32" borderId="5" xfId="4" applyFont="1" applyFill="1" applyBorder="1" applyAlignment="1" applyProtection="1">
      <alignment horizontal="left" vertical="center"/>
      <protection hidden="1"/>
    </xf>
    <xf numFmtId="0" fontId="5" fillId="32" borderId="16" xfId="4" applyFont="1" applyFill="1" applyBorder="1" applyAlignment="1" applyProtection="1">
      <alignment horizontal="left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16" xfId="4" applyFont="1" applyFill="1" applyBorder="1" applyAlignment="1" applyProtection="1">
      <alignment horizontal="center" vertical="center"/>
      <protection locked="0"/>
    </xf>
    <xf numFmtId="0" fontId="8" fillId="21" borderId="7" xfId="4" applyFont="1" applyFill="1" applyBorder="1" applyAlignment="1" applyProtection="1">
      <alignment horizontal="left" vertical="center"/>
      <protection hidden="1"/>
    </xf>
    <xf numFmtId="0" fontId="8" fillId="21" borderId="5" xfId="4" applyFont="1" applyFill="1" applyBorder="1" applyAlignment="1" applyProtection="1">
      <alignment horizontal="left" vertical="center"/>
      <protection hidden="1"/>
    </xf>
    <xf numFmtId="0" fontId="8" fillId="21" borderId="16" xfId="4" applyFont="1" applyFill="1" applyBorder="1" applyAlignment="1" applyProtection="1">
      <alignment horizontal="left"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1" borderId="7" xfId="4" applyFont="1" applyFill="1" applyBorder="1" applyAlignment="1" applyProtection="1">
      <alignment horizontal="left" vertical="center"/>
      <protection hidden="1"/>
    </xf>
    <xf numFmtId="0" fontId="5" fillId="21" borderId="5" xfId="4" applyFont="1" applyFill="1" applyBorder="1" applyAlignment="1" applyProtection="1">
      <alignment horizontal="left" vertical="center"/>
      <protection hidden="1"/>
    </xf>
    <xf numFmtId="0" fontId="5" fillId="21" borderId="16" xfId="4" applyFont="1" applyFill="1" applyBorder="1" applyAlignment="1" applyProtection="1">
      <alignment horizontal="left" vertical="center"/>
      <protection hidden="1"/>
    </xf>
    <xf numFmtId="4" fontId="8" fillId="21" borderId="7" xfId="4" applyNumberFormat="1" applyFont="1" applyFill="1" applyBorder="1" applyAlignment="1" applyProtection="1">
      <alignment horizontal="left" vertical="center"/>
      <protection hidden="1"/>
    </xf>
    <xf numFmtId="4" fontId="8" fillId="21" borderId="5" xfId="4" applyNumberFormat="1" applyFont="1" applyFill="1" applyBorder="1" applyAlignment="1" applyProtection="1">
      <alignment horizontal="left" vertical="center"/>
      <protection hidden="1"/>
    </xf>
    <xf numFmtId="4" fontId="8" fillId="21" borderId="16" xfId="4" applyNumberFormat="1" applyFont="1" applyFill="1" applyBorder="1" applyAlignment="1" applyProtection="1">
      <alignment horizontal="left"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5" fillId="20" borderId="16" xfId="4" applyFont="1" applyFill="1" applyBorder="1" applyAlignment="1" applyProtection="1">
      <alignment horizontal="center"/>
      <protection hidden="1"/>
    </xf>
    <xf numFmtId="2" fontId="8" fillId="3" borderId="7" xfId="4" applyNumberFormat="1" applyFont="1" applyFill="1" applyBorder="1" applyAlignment="1" applyProtection="1">
      <alignment horizontal="center" vertical="center"/>
      <protection locked="0"/>
    </xf>
    <xf numFmtId="2" fontId="8" fillId="3" borderId="16" xfId="4" applyNumberFormat="1" applyFont="1" applyFill="1" applyBorder="1" applyAlignment="1" applyProtection="1">
      <alignment horizontal="center" vertical="center"/>
      <protection locked="0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4" fontId="8" fillId="10" borderId="52" xfId="4" applyNumberFormat="1" applyFont="1" applyFill="1" applyBorder="1" applyAlignment="1" applyProtection="1">
      <alignment horizontal="center" vertical="center"/>
      <protection hidden="1"/>
    </xf>
    <xf numFmtId="4" fontId="8" fillId="10" borderId="16" xfId="4" applyNumberFormat="1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49" fontId="8" fillId="2" borderId="0" xfId="4" applyNumberFormat="1" applyFont="1" applyFill="1" applyBorder="1" applyAlignment="1" applyProtection="1">
      <alignment horizontal="left"/>
      <protection hidden="1"/>
    </xf>
    <xf numFmtId="176" fontId="11" fillId="0" borderId="0" xfId="4" applyNumberFormat="1" applyFont="1" applyBorder="1" applyAlignment="1" applyProtection="1">
      <alignment horizontal="center" textRotation="90"/>
      <protection hidden="1"/>
    </xf>
    <xf numFmtId="0" fontId="5" fillId="20" borderId="7" xfId="4" applyFont="1" applyFill="1" applyBorder="1" applyAlignment="1" applyProtection="1">
      <alignment horizontal="left"/>
      <protection hidden="1"/>
    </xf>
    <xf numFmtId="0" fontId="5" fillId="20" borderId="5" xfId="4" applyFont="1" applyFill="1" applyBorder="1" applyAlignment="1" applyProtection="1">
      <alignment horizontal="left"/>
      <protection hidden="1"/>
    </xf>
    <xf numFmtId="0" fontId="5" fillId="20" borderId="16" xfId="4" applyFont="1" applyFill="1" applyBorder="1" applyAlignment="1" applyProtection="1">
      <alignment horizontal="left"/>
      <protection hidden="1"/>
    </xf>
    <xf numFmtId="0" fontId="11" fillId="30" borderId="6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7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7" xfId="4" applyFont="1" applyFill="1" applyBorder="1" applyAlignment="1" applyProtection="1">
      <alignment horizontal="center" vertical="center" textRotation="90" wrapText="1"/>
      <protection hidden="1"/>
    </xf>
    <xf numFmtId="0" fontId="11" fillId="30" borderId="6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70" xfId="4" applyFont="1" applyFill="1" applyBorder="1" applyAlignment="1" applyProtection="1">
      <alignment horizontal="center" vertical="center" textRotation="90" wrapText="1"/>
      <protection hidden="1"/>
    </xf>
    <xf numFmtId="0" fontId="5" fillId="5" borderId="71" xfId="4" applyFont="1" applyFill="1" applyBorder="1" applyAlignment="1" applyProtection="1">
      <alignment horizontal="center" vertical="center" textRotation="90" wrapText="1"/>
      <protection hidden="1"/>
    </xf>
    <xf numFmtId="0" fontId="5" fillId="20" borderId="52" xfId="4" applyFont="1" applyFill="1" applyBorder="1" applyAlignment="1" applyProtection="1">
      <alignment horizontal="center"/>
      <protection hidden="1"/>
    </xf>
    <xf numFmtId="0" fontId="5" fillId="20" borderId="53" xfId="4" applyFont="1" applyFill="1" applyBorder="1" applyAlignment="1" applyProtection="1">
      <alignment horizontal="center"/>
      <protection hidden="1"/>
    </xf>
    <xf numFmtId="0" fontId="11" fillId="5" borderId="16" xfId="4" applyFont="1" applyFill="1" applyBorder="1" applyAlignment="1" applyProtection="1">
      <alignment horizontal="center" vertical="center" textRotation="90" wrapText="1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11" fillId="31" borderId="58" xfId="4" applyFont="1" applyFill="1" applyBorder="1" applyAlignment="1" applyProtection="1">
      <alignment horizontal="center" vertical="center" textRotation="90" wrapText="1"/>
      <protection hidden="1"/>
    </xf>
    <xf numFmtId="0" fontId="11" fillId="31" borderId="6" xfId="4" applyFont="1" applyFill="1" applyBorder="1" applyAlignment="1" applyProtection="1">
      <alignment horizontal="center" vertical="center" textRotation="90" wrapText="1"/>
      <protection hidden="1"/>
    </xf>
    <xf numFmtId="0" fontId="8" fillId="3" borderId="59" xfId="4" applyFont="1" applyFill="1" applyBorder="1" applyAlignment="1" applyProtection="1">
      <alignment horizontal="center" vertical="center" wrapText="1"/>
      <protection hidden="1"/>
    </xf>
    <xf numFmtId="0" fontId="8" fillId="3" borderId="60" xfId="4" applyFont="1" applyFill="1" applyBorder="1" applyAlignment="1" applyProtection="1">
      <alignment horizontal="center" vertical="center" wrapText="1"/>
      <protection hidden="1"/>
    </xf>
    <xf numFmtId="0" fontId="8" fillId="3" borderId="61" xfId="4" applyFont="1" applyFill="1" applyBorder="1" applyAlignment="1" applyProtection="1">
      <alignment horizontal="center" vertical="center" wrapText="1"/>
      <protection hidden="1"/>
    </xf>
    <xf numFmtId="0" fontId="8" fillId="3" borderId="62" xfId="4" applyFont="1" applyFill="1" applyBorder="1" applyAlignment="1" applyProtection="1">
      <alignment horizontal="center" vertical="center" wrapText="1"/>
      <protection hidden="1"/>
    </xf>
    <xf numFmtId="0" fontId="8" fillId="3" borderId="9" xfId="4" applyFont="1" applyFill="1" applyBorder="1" applyAlignment="1" applyProtection="1">
      <alignment horizontal="center" vertical="center" wrapText="1"/>
      <protection hidden="1"/>
    </xf>
    <xf numFmtId="0" fontId="8" fillId="3" borderId="63" xfId="4" applyFont="1" applyFill="1" applyBorder="1" applyAlignment="1" applyProtection="1">
      <alignment horizontal="center" vertical="center" wrapText="1"/>
      <protection hidden="1"/>
    </xf>
    <xf numFmtId="0" fontId="5" fillId="16" borderId="12" xfId="4" applyFont="1" applyFill="1" applyBorder="1" applyAlignment="1" applyProtection="1">
      <alignment horizontal="center" vertical="center" textRotation="90" wrapText="1"/>
      <protection hidden="1"/>
    </xf>
    <xf numFmtId="0" fontId="8" fillId="16" borderId="51" xfId="4" applyFont="1" applyFill="1" applyBorder="1" applyAlignment="1" applyProtection="1">
      <alignment horizontal="center" vertical="center" textRotation="90" wrapText="1"/>
      <protection hidden="1"/>
    </xf>
    <xf numFmtId="0" fontId="8" fillId="16" borderId="14" xfId="4" applyFont="1" applyFill="1" applyBorder="1" applyAlignment="1" applyProtection="1">
      <alignment horizontal="center" vertical="center" textRotation="90" wrapText="1"/>
      <protection hidden="1"/>
    </xf>
    <xf numFmtId="0" fontId="8" fillId="20" borderId="64" xfId="4" applyFont="1" applyFill="1" applyBorder="1" applyAlignment="1" applyProtection="1">
      <alignment horizontal="center" vertical="center" wrapText="1"/>
      <protection hidden="1"/>
    </xf>
    <xf numFmtId="0" fontId="8" fillId="20" borderId="4" xfId="4" applyFont="1" applyFill="1" applyBorder="1" applyAlignment="1" applyProtection="1">
      <alignment horizontal="center" vertical="center" wrapText="1"/>
      <protection hidden="1"/>
    </xf>
    <xf numFmtId="0" fontId="8" fillId="20" borderId="11" xfId="4" applyFont="1" applyFill="1" applyBorder="1" applyAlignment="1" applyProtection="1">
      <alignment horizontal="center" vertical="center" wrapText="1"/>
      <protection hidden="1"/>
    </xf>
    <xf numFmtId="0" fontId="8" fillId="20" borderId="62" xfId="4" applyFont="1" applyFill="1" applyBorder="1" applyAlignment="1" applyProtection="1">
      <alignment horizontal="center" vertical="center" wrapText="1"/>
      <protection hidden="1"/>
    </xf>
    <xf numFmtId="0" fontId="8" fillId="20" borderId="9" xfId="4" applyFont="1" applyFill="1" applyBorder="1" applyAlignment="1" applyProtection="1">
      <alignment horizontal="center" vertical="center" wrapText="1"/>
      <protection hidden="1"/>
    </xf>
    <xf numFmtId="0" fontId="8" fillId="20" borderId="10" xfId="4" applyFont="1" applyFill="1" applyBorder="1" applyAlignment="1" applyProtection="1">
      <alignment horizontal="center" vertical="center" wrapText="1"/>
      <protection hidden="1"/>
    </xf>
    <xf numFmtId="0" fontId="8" fillId="20" borderId="53" xfId="4" applyFont="1" applyFill="1" applyBorder="1" applyAlignment="1" applyProtection="1">
      <alignment horizontal="center" vertical="center"/>
      <protection hidden="1"/>
    </xf>
    <xf numFmtId="0" fontId="8" fillId="20" borderId="5" xfId="4" applyFont="1" applyFill="1" applyBorder="1" applyAlignment="1" applyProtection="1">
      <alignment horizontal="center" vertical="center"/>
      <protection hidden="1"/>
    </xf>
    <xf numFmtId="0" fontId="8" fillId="20" borderId="52" xfId="4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0" fontId="5" fillId="20" borderId="12" xfId="4" applyFont="1" applyFill="1" applyBorder="1" applyAlignment="1" applyProtection="1">
      <alignment horizontal="center" vertical="center" textRotation="90" wrapText="1"/>
      <protection hidden="1"/>
    </xf>
    <xf numFmtId="0" fontId="8" fillId="20" borderId="51" xfId="4" applyFont="1" applyFill="1" applyBorder="1" applyAlignment="1" applyProtection="1">
      <alignment horizontal="center" vertical="center" textRotation="90" wrapText="1"/>
      <protection hidden="1"/>
    </xf>
    <xf numFmtId="0" fontId="8" fillId="20" borderId="14" xfId="4" applyFont="1" applyFill="1" applyBorder="1" applyAlignment="1" applyProtection="1">
      <alignment horizontal="center" vertical="center" textRotation="90" wrapText="1"/>
      <protection hidden="1"/>
    </xf>
    <xf numFmtId="0" fontId="5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5" xfId="4" applyFont="1" applyFill="1" applyBorder="1" applyAlignment="1" applyProtection="1">
      <alignment horizontal="center" vertical="center" wrapText="1"/>
      <protection hidden="1"/>
    </xf>
    <xf numFmtId="0" fontId="5" fillId="2" borderId="13" xfId="4" applyNumberFormat="1" applyFont="1" applyFill="1" applyBorder="1" applyAlignment="1" applyProtection="1">
      <alignment horizontal="center"/>
      <protection hidden="1"/>
    </xf>
    <xf numFmtId="0" fontId="0" fillId="0" borderId="9" xfId="0" applyNumberFormat="1" applyBorder="1" applyAlignment="1" applyProtection="1">
      <alignment horizontal="center"/>
      <protection hidden="1"/>
    </xf>
    <xf numFmtId="0" fontId="8" fillId="20" borderId="16" xfId="4" applyFont="1" applyFill="1" applyBorder="1" applyAlignment="1" applyProtection="1">
      <alignment horizontal="center" vertical="center"/>
      <protection hidden="1"/>
    </xf>
    <xf numFmtId="0" fontId="8" fillId="20" borderId="52" xfId="4" applyFont="1" applyFill="1" applyBorder="1" applyAlignment="1" applyProtection="1">
      <alignment horizontal="center" vertical="center" wrapText="1"/>
      <protection hidden="1"/>
    </xf>
    <xf numFmtId="0" fontId="5" fillId="20" borderId="65" xfId="4" applyFont="1" applyFill="1" applyBorder="1" applyAlignment="1" applyProtection="1">
      <alignment horizontal="center" vertical="center" textRotation="90" wrapText="1"/>
      <protection hidden="1"/>
    </xf>
    <xf numFmtId="0" fontId="8" fillId="20" borderId="6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7" xfId="4" applyFont="1" applyFill="1" applyBorder="1" applyAlignment="1" applyProtection="1">
      <alignment horizontal="center" vertical="center" textRotation="90" wrapText="1"/>
      <protection hidden="1"/>
    </xf>
    <xf numFmtId="0" fontId="38" fillId="2" borderId="0" xfId="4" applyFont="1" applyFill="1" applyBorder="1" applyAlignment="1" applyProtection="1">
      <protection hidden="1"/>
    </xf>
    <xf numFmtId="0" fontId="5" fillId="2" borderId="15" xfId="4" applyFont="1" applyFill="1" applyBorder="1" applyAlignment="1" applyProtection="1">
      <alignment horizontal="center" vertic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8" fillId="2" borderId="11" xfId="4" applyFont="1" applyFill="1" applyBorder="1" applyAlignment="1" applyProtection="1">
      <alignment horizontal="center" vertical="center"/>
      <protection hidden="1"/>
    </xf>
    <xf numFmtId="0" fontId="8" fillId="2" borderId="13" xfId="4" applyFont="1" applyFill="1" applyBorder="1" applyAlignment="1" applyProtection="1">
      <alignment horizontal="center" vertical="center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0" fontId="8" fillId="2" borderId="10" xfId="4" applyFont="1" applyFill="1" applyBorder="1" applyAlignment="1" applyProtection="1">
      <alignment horizontal="center" vertical="center"/>
      <protection hidden="1"/>
    </xf>
    <xf numFmtId="0" fontId="13" fillId="20" borderId="54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5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6" xfId="4" applyFont="1" applyFill="1" applyBorder="1" applyAlignment="1" applyProtection="1">
      <alignment horizontal="center" vertical="center" textRotation="90" wrapText="1"/>
      <protection hidden="1"/>
    </xf>
    <xf numFmtId="0" fontId="8" fillId="20" borderId="2" xfId="4" applyFont="1" applyFill="1" applyBorder="1" applyAlignment="1" applyProtection="1">
      <alignment horizontal="center" vertical="center" wrapText="1"/>
      <protection hidden="1"/>
    </xf>
    <xf numFmtId="0" fontId="8" fillId="20" borderId="1" xfId="4" applyFont="1" applyFill="1" applyBorder="1" applyAlignment="1" applyProtection="1">
      <alignment horizontal="center" vertical="center" wrapText="1"/>
      <protection hidden="1"/>
    </xf>
    <xf numFmtId="0" fontId="8" fillId="20" borderId="13" xfId="4" applyFont="1" applyFill="1" applyBorder="1" applyAlignment="1" applyProtection="1">
      <alignment horizontal="center" vertical="center" wrapText="1"/>
      <protection hidden="1"/>
    </xf>
    <xf numFmtId="0" fontId="8" fillId="20" borderId="15" xfId="4" applyFont="1" applyFill="1" applyBorder="1" applyAlignment="1" applyProtection="1">
      <alignment horizontal="center" vertical="center" wrapText="1"/>
      <protection hidden="1"/>
    </xf>
    <xf numFmtId="0" fontId="8" fillId="20" borderId="6" xfId="4" applyFont="1" applyFill="1" applyBorder="1" applyAlignment="1" applyProtection="1">
      <alignment horizontal="center" vertical="center" textRotation="90"/>
      <protection hidden="1"/>
    </xf>
    <xf numFmtId="0" fontId="8" fillId="20" borderId="6" xfId="4" applyFont="1" applyFill="1" applyBorder="1" applyAlignment="1" applyProtection="1">
      <alignment horizontal="center" vertical="center"/>
      <protection hidden="1"/>
    </xf>
    <xf numFmtId="0" fontId="8" fillId="20" borderId="15" xfId="4" applyFont="1" applyFill="1" applyBorder="1" applyAlignment="1" applyProtection="1">
      <alignment horizontal="center" vertical="center" textRotation="90"/>
      <protection hidden="1"/>
    </xf>
    <xf numFmtId="0" fontId="8" fillId="20" borderId="13" xfId="4" applyFont="1" applyFill="1" applyBorder="1" applyAlignment="1" applyProtection="1">
      <alignment horizontal="center" vertical="center" textRotation="90"/>
      <protection hidden="1"/>
    </xf>
    <xf numFmtId="0" fontId="8" fillId="20" borderId="12" xfId="4" applyFont="1" applyFill="1" applyBorder="1" applyAlignment="1" applyProtection="1">
      <alignment horizontal="center" vertical="center" textRotation="90"/>
      <protection hidden="1"/>
    </xf>
    <xf numFmtId="0" fontId="8" fillId="20" borderId="14" xfId="4" applyFont="1" applyFill="1" applyBorder="1" applyAlignment="1" applyProtection="1">
      <alignment horizontal="center" vertical="center" textRotation="90"/>
      <protection hidden="1"/>
    </xf>
    <xf numFmtId="0" fontId="8" fillId="20" borderId="4" xfId="4" applyFont="1" applyFill="1" applyBorder="1" applyAlignment="1" applyProtection="1">
      <alignment horizontal="center" vertical="center" textRotation="90"/>
      <protection hidden="1"/>
    </xf>
    <xf numFmtId="0" fontId="8" fillId="20" borderId="9" xfId="4" applyFont="1" applyFill="1" applyBorder="1" applyAlignment="1" applyProtection="1">
      <alignment horizontal="center" vertical="center" textRotation="90"/>
      <protection hidden="1"/>
    </xf>
    <xf numFmtId="0" fontId="13" fillId="20" borderId="7" xfId="4" applyFont="1" applyFill="1" applyBorder="1" applyAlignment="1" applyProtection="1">
      <alignment horizontal="center" vertical="center"/>
      <protection hidden="1"/>
    </xf>
    <xf numFmtId="0" fontId="13" fillId="20" borderId="5" xfId="4" applyFont="1" applyFill="1" applyBorder="1" applyAlignment="1" applyProtection="1">
      <alignment horizontal="center" vertical="center"/>
      <protection hidden="1"/>
    </xf>
    <xf numFmtId="0" fontId="13" fillId="20" borderId="16" xfId="4" applyFont="1" applyFill="1" applyBorder="1" applyAlignment="1" applyProtection="1">
      <alignment horizontal="center" vertical="center"/>
      <protection hidden="1"/>
    </xf>
    <xf numFmtId="4" fontId="8" fillId="14" borderId="7" xfId="4" applyNumberFormat="1" applyFont="1" applyFill="1" applyBorder="1" applyAlignment="1" applyProtection="1">
      <alignment horizontal="center" vertical="center"/>
      <protection locked="0"/>
    </xf>
    <xf numFmtId="4" fontId="8" fillId="14" borderId="5" xfId="4" applyNumberFormat="1" applyFont="1" applyFill="1" applyBorder="1" applyAlignment="1" applyProtection="1">
      <alignment horizontal="center" vertical="center"/>
      <protection locked="0"/>
    </xf>
    <xf numFmtId="4" fontId="8" fillId="14" borderId="16" xfId="4" applyNumberFormat="1" applyFont="1" applyFill="1" applyBorder="1" applyAlignment="1" applyProtection="1">
      <alignment horizontal="center" vertical="center"/>
      <protection locked="0"/>
    </xf>
    <xf numFmtId="0" fontId="4" fillId="9" borderId="7" xfId="4" applyFill="1" applyBorder="1" applyAlignment="1" applyProtection="1">
      <alignment horizontal="center" vertical="center"/>
      <protection hidden="1"/>
    </xf>
    <xf numFmtId="0" fontId="4" fillId="9" borderId="16" xfId="4" applyFill="1" applyBorder="1" applyAlignment="1" applyProtection="1">
      <alignment horizontal="center" vertical="center"/>
      <protection hidden="1"/>
    </xf>
    <xf numFmtId="0" fontId="5" fillId="24" borderId="7" xfId="4" applyFont="1" applyFill="1" applyBorder="1" applyAlignment="1" applyProtection="1">
      <alignment horizontal="center" vertical="center"/>
      <protection hidden="1"/>
    </xf>
    <xf numFmtId="0" fontId="5" fillId="24" borderId="16" xfId="4" applyFont="1" applyFill="1" applyBorder="1" applyAlignment="1" applyProtection="1">
      <alignment horizontal="center" vertical="center"/>
      <protection hidden="1"/>
    </xf>
    <xf numFmtId="1" fontId="8" fillId="9" borderId="7" xfId="4" applyNumberFormat="1" applyFont="1" applyFill="1" applyBorder="1" applyAlignment="1" applyProtection="1">
      <alignment horizontal="center" vertical="center"/>
      <protection hidden="1"/>
    </xf>
    <xf numFmtId="177" fontId="5" fillId="9" borderId="7" xfId="4" applyNumberFormat="1" applyFont="1" applyFill="1" applyBorder="1" applyAlignment="1" applyProtection="1">
      <alignment horizontal="center"/>
      <protection hidden="1"/>
    </xf>
    <xf numFmtId="177" fontId="5" fillId="9" borderId="5" xfId="4" applyNumberFormat="1" applyFont="1" applyFill="1" applyBorder="1" applyAlignment="1" applyProtection="1">
      <alignment horizontal="center"/>
      <protection hidden="1"/>
    </xf>
    <xf numFmtId="177" fontId="5" fillId="9" borderId="16" xfId="4" applyNumberFormat="1" applyFont="1" applyFill="1" applyBorder="1" applyAlignment="1" applyProtection="1">
      <alignment horizontal="center"/>
      <protection hidden="1"/>
    </xf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/>
    </xf>
    <xf numFmtId="1" fontId="8" fillId="24" borderId="53" xfId="4" applyNumberFormat="1" applyFont="1" applyFill="1" applyBorder="1" applyAlignment="1" applyProtection="1">
      <alignment horizontal="center" vertical="center"/>
      <protection hidden="1"/>
    </xf>
    <xf numFmtId="1" fontId="8" fillId="24" borderId="16" xfId="4" applyNumberFormat="1" applyFont="1" applyFill="1" applyBorder="1" applyAlignment="1" applyProtection="1">
      <alignment horizontal="center" vertical="center"/>
      <protection hidden="1"/>
    </xf>
    <xf numFmtId="4" fontId="8" fillId="24" borderId="7" xfId="4" applyNumberFormat="1" applyFont="1" applyFill="1" applyBorder="1" applyAlignment="1" applyProtection="1">
      <alignment horizontal="center" vertical="center"/>
      <protection hidden="1"/>
    </xf>
    <xf numFmtId="4" fontId="8" fillId="24" borderId="52" xfId="4" applyNumberFormat="1" applyFont="1" applyFill="1" applyBorder="1" applyAlignment="1" applyProtection="1">
      <alignment horizontal="center" vertical="center"/>
      <protection hidden="1"/>
    </xf>
    <xf numFmtId="4" fontId="5" fillId="22" borderId="7" xfId="4" applyNumberFormat="1" applyFont="1" applyFill="1" applyBorder="1" applyAlignment="1" applyProtection="1">
      <alignment horizontal="center" vertical="center"/>
      <protection hidden="1"/>
    </xf>
    <xf numFmtId="4" fontId="5" fillId="22" borderId="5" xfId="4" applyNumberFormat="1" applyFont="1" applyFill="1" applyBorder="1" applyAlignment="1" applyProtection="1">
      <alignment horizontal="center" vertical="center"/>
      <protection hidden="1"/>
    </xf>
    <xf numFmtId="4" fontId="5" fillId="22" borderId="52" xfId="4" applyNumberFormat="1" applyFont="1" applyFill="1" applyBorder="1" applyAlignment="1" applyProtection="1">
      <alignment horizontal="center" vertical="center"/>
      <protection hidden="1"/>
    </xf>
    <xf numFmtId="177" fontId="5" fillId="0" borderId="7" xfId="4" applyNumberFormat="1" applyFont="1" applyBorder="1" applyAlignment="1" applyProtection="1">
      <alignment horizontal="center"/>
      <protection hidden="1"/>
    </xf>
    <xf numFmtId="177" fontId="5" fillId="0" borderId="5" xfId="4" applyNumberFormat="1" applyFont="1" applyBorder="1" applyAlignment="1" applyProtection="1">
      <alignment horizontal="center"/>
      <protection hidden="1"/>
    </xf>
    <xf numFmtId="177" fontId="5" fillId="0" borderId="16" xfId="4" applyNumberFormat="1" applyFont="1" applyBorder="1" applyAlignment="1" applyProtection="1">
      <alignment horizontal="center"/>
      <protection hidden="1"/>
    </xf>
    <xf numFmtId="177" fontId="4" fillId="0" borderId="0" xfId="4" applyNumberFormat="1" applyProtection="1">
      <protection hidden="1"/>
    </xf>
    <xf numFmtId="177" fontId="5" fillId="22" borderId="7" xfId="4" applyNumberFormat="1" applyFont="1" applyFill="1" applyBorder="1" applyAlignment="1" applyProtection="1">
      <alignment horizontal="center"/>
      <protection hidden="1"/>
    </xf>
    <xf numFmtId="177" fontId="5" fillId="22" borderId="5" xfId="4" applyNumberFormat="1" applyFont="1" applyFill="1" applyBorder="1" applyAlignment="1" applyProtection="1">
      <alignment horizontal="center"/>
      <protection hidden="1"/>
    </xf>
    <xf numFmtId="177" fontId="5" fillId="22" borderId="16" xfId="4" applyNumberFormat="1" applyFont="1" applyFill="1" applyBorder="1" applyAlignment="1" applyProtection="1">
      <alignment horizontal="center"/>
      <protection hidden="1"/>
    </xf>
    <xf numFmtId="177" fontId="5" fillId="0" borderId="0" xfId="4" applyNumberFormat="1" applyFont="1"/>
    <xf numFmtId="0" fontId="11" fillId="5" borderId="12" xfId="4" applyFont="1" applyFill="1" applyBorder="1" applyAlignment="1" applyProtection="1">
      <alignment horizontal="center" vertical="center" textRotation="90" wrapText="1"/>
      <protection hidden="1"/>
    </xf>
    <xf numFmtId="0" fontId="11" fillId="5" borderId="51" xfId="4" applyFont="1" applyFill="1" applyBorder="1" applyAlignment="1" applyProtection="1">
      <alignment horizontal="center" vertical="center" textRotation="90" wrapText="1"/>
      <protection hidden="1"/>
    </xf>
    <xf numFmtId="0" fontId="11" fillId="5" borderId="14" xfId="4" applyFont="1" applyFill="1" applyBorder="1" applyAlignment="1" applyProtection="1">
      <alignment horizontal="center" vertical="center" textRotation="90" wrapText="1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4" fontId="8" fillId="15" borderId="7" xfId="4" applyNumberFormat="1" applyFont="1" applyFill="1" applyBorder="1" applyAlignment="1" applyProtection="1">
      <alignment horizontal="center" vertical="center"/>
      <protection hidden="1"/>
    </xf>
    <xf numFmtId="4" fontId="8" fillId="15" borderId="5" xfId="4" applyNumberFormat="1" applyFont="1" applyFill="1" applyBorder="1" applyAlignment="1" applyProtection="1">
      <alignment horizontal="center" vertical="center"/>
      <protection hidden="1"/>
    </xf>
    <xf numFmtId="4" fontId="8" fillId="15" borderId="16" xfId="4" applyNumberFormat="1" applyFont="1" applyFill="1" applyBorder="1" applyAlignment="1" applyProtection="1">
      <alignment horizontal="center" vertical="center"/>
      <protection hidden="1"/>
    </xf>
    <xf numFmtId="4" fontId="8" fillId="10" borderId="5" xfId="4" applyNumberFormat="1" applyFont="1" applyFill="1" applyBorder="1" applyAlignment="1" applyProtection="1">
      <alignment horizontal="center" vertical="center"/>
      <protection hidden="1"/>
    </xf>
    <xf numFmtId="0" fontId="7" fillId="4" borderId="7" xfId="4" applyFont="1" applyFill="1" applyBorder="1" applyAlignment="1" applyProtection="1">
      <alignment horizontal="center" vertical="center"/>
      <protection hidden="1"/>
    </xf>
    <xf numFmtId="0" fontId="7" fillId="4" borderId="5" xfId="4" applyFont="1" applyFill="1" applyBorder="1" applyAlignment="1" applyProtection="1">
      <alignment horizontal="center" vertical="center"/>
      <protection hidden="1"/>
    </xf>
    <xf numFmtId="0" fontId="7" fillId="4" borderId="16" xfId="4" applyFont="1" applyFill="1" applyBorder="1" applyAlignment="1" applyProtection="1">
      <alignment horizontal="center" vertical="center"/>
      <protection hidden="1"/>
    </xf>
    <xf numFmtId="0" fontId="5" fillId="33" borderId="7" xfId="4" applyFont="1" applyFill="1" applyBorder="1" applyAlignment="1" applyProtection="1">
      <alignment horizontal="center" vertical="center"/>
      <protection hidden="1"/>
    </xf>
    <xf numFmtId="0" fontId="5" fillId="33" borderId="5" xfId="4" applyFont="1" applyFill="1" applyBorder="1" applyAlignment="1" applyProtection="1">
      <alignment horizontal="center" vertical="center"/>
      <protection hidden="1"/>
    </xf>
    <xf numFmtId="0" fontId="5" fillId="33" borderId="16" xfId="4" applyFont="1" applyFill="1" applyBorder="1" applyAlignment="1" applyProtection="1">
      <alignment horizontal="center" vertical="center"/>
      <protection hidden="1"/>
    </xf>
    <xf numFmtId="0" fontId="5" fillId="0" borderId="7" xfId="4" applyFont="1" applyBorder="1" applyAlignment="1">
      <alignment horizontal="center" vertical="center"/>
    </xf>
    <xf numFmtId="0" fontId="5" fillId="0" borderId="5" xfId="4" applyFont="1" applyBorder="1" applyAlignment="1">
      <alignment horizontal="center" vertical="center"/>
    </xf>
    <xf numFmtId="0" fontId="5" fillId="0" borderId="16" xfId="4" applyFont="1" applyBorder="1" applyAlignment="1">
      <alignment horizontal="center" vertical="center"/>
    </xf>
    <xf numFmtId="0" fontId="8" fillId="10" borderId="7" xfId="4" applyFont="1" applyFill="1" applyBorder="1" applyAlignment="1" applyProtection="1">
      <alignment horizontal="center" vertical="center"/>
      <protection hidden="1"/>
    </xf>
    <xf numFmtId="0" fontId="8" fillId="10" borderId="5" xfId="4" applyFont="1" applyFill="1" applyBorder="1" applyAlignment="1" applyProtection="1">
      <alignment horizontal="center" vertical="center"/>
      <protection hidden="1"/>
    </xf>
    <xf numFmtId="0" fontId="8" fillId="10" borderId="16" xfId="4" applyFont="1" applyFill="1" applyBorder="1" applyAlignment="1" applyProtection="1">
      <alignment horizontal="center" vertical="center"/>
      <protection hidden="1"/>
    </xf>
    <xf numFmtId="4" fontId="8" fillId="0" borderId="7" xfId="4" applyNumberFormat="1" applyFont="1" applyBorder="1" applyAlignment="1" applyProtection="1">
      <alignment horizontal="center" vertical="center"/>
      <protection hidden="1"/>
    </xf>
    <xf numFmtId="4" fontId="8" fillId="0" borderId="5" xfId="4" applyNumberFormat="1" applyFont="1" applyBorder="1" applyAlignment="1" applyProtection="1">
      <alignment horizontal="center" vertical="center"/>
      <protection hidden="1"/>
    </xf>
    <xf numFmtId="4" fontId="8" fillId="0" borderId="16" xfId="4" applyNumberFormat="1" applyFont="1" applyBorder="1" applyAlignment="1" applyProtection="1">
      <alignment horizontal="center" vertical="center"/>
      <protection hidden="1"/>
    </xf>
    <xf numFmtId="4" fontId="7" fillId="10" borderId="7" xfId="4" applyNumberFormat="1" applyFont="1" applyFill="1" applyBorder="1" applyAlignment="1" applyProtection="1">
      <alignment horizontal="center" vertical="center"/>
      <protection hidden="1"/>
    </xf>
    <xf numFmtId="4" fontId="7" fillId="10" borderId="5" xfId="4" applyNumberFormat="1" applyFont="1" applyFill="1" applyBorder="1" applyAlignment="1" applyProtection="1">
      <alignment horizontal="center" vertical="center"/>
      <protection hidden="1"/>
    </xf>
    <xf numFmtId="4" fontId="7" fillId="10" borderId="16" xfId="4" applyNumberFormat="1" applyFont="1" applyFill="1" applyBorder="1" applyAlignment="1" applyProtection="1">
      <alignment horizontal="center" vertical="center"/>
      <protection hidden="1"/>
    </xf>
    <xf numFmtId="0" fontId="5" fillId="34" borderId="7" xfId="4" applyFont="1" applyFill="1" applyBorder="1" applyAlignment="1" applyProtection="1">
      <alignment horizontal="center" vertical="center"/>
      <protection hidden="1"/>
    </xf>
    <xf numFmtId="0" fontId="5" fillId="34" borderId="5" xfId="4" applyFont="1" applyFill="1" applyBorder="1" applyAlignment="1" applyProtection="1">
      <alignment horizontal="center" vertical="center"/>
      <protection hidden="1"/>
    </xf>
    <xf numFmtId="0" fontId="5" fillId="34" borderId="16" xfId="4" applyFont="1" applyFill="1" applyBorder="1" applyAlignment="1" applyProtection="1">
      <alignment horizontal="center" vertical="center"/>
      <protection hidden="1"/>
    </xf>
    <xf numFmtId="4" fontId="8" fillId="19" borderId="7" xfId="4" applyNumberFormat="1" applyFont="1" applyFill="1" applyBorder="1" applyAlignment="1" applyProtection="1">
      <alignment horizontal="center" vertical="center"/>
      <protection hidden="1"/>
    </xf>
    <xf numFmtId="4" fontId="8" fillId="19" borderId="5" xfId="4" applyNumberFormat="1" applyFont="1" applyFill="1" applyBorder="1" applyAlignment="1" applyProtection="1">
      <alignment horizontal="center" vertical="center"/>
      <protection hidden="1"/>
    </xf>
    <xf numFmtId="4" fontId="8" fillId="19" borderId="16" xfId="4" applyNumberFormat="1" applyFont="1" applyFill="1" applyBorder="1" applyAlignment="1" applyProtection="1">
      <alignment horizontal="center" vertical="center"/>
      <protection hidden="1"/>
    </xf>
    <xf numFmtId="0" fontId="8" fillId="21" borderId="7" xfId="4" applyFont="1" applyFill="1" applyBorder="1" applyAlignment="1" applyProtection="1">
      <alignment horizontal="center" vertical="center"/>
      <protection hidden="1"/>
    </xf>
    <xf numFmtId="0" fontId="8" fillId="21" borderId="5" xfId="4" applyFont="1" applyFill="1" applyBorder="1" applyAlignment="1" applyProtection="1">
      <alignment horizontal="center" vertical="center"/>
      <protection hidden="1"/>
    </xf>
    <xf numFmtId="0" fontId="8" fillId="21" borderId="16" xfId="4" applyFont="1" applyFill="1" applyBorder="1" applyAlignment="1" applyProtection="1">
      <alignment horizontal="center" vertical="center"/>
      <protection hidden="1"/>
    </xf>
    <xf numFmtId="0" fontId="5" fillId="20" borderId="2" xfId="4" applyFont="1" applyFill="1" applyBorder="1" applyAlignment="1" applyProtection="1">
      <alignment horizontal="center" vertical="center" wrapText="1"/>
      <protection hidden="1"/>
    </xf>
    <xf numFmtId="0" fontId="5" fillId="20" borderId="11" xfId="4" applyFont="1" applyFill="1" applyBorder="1" applyAlignment="1" applyProtection="1">
      <alignment horizontal="center" vertical="center" textRotation="90" wrapText="1"/>
      <protection hidden="1"/>
    </xf>
    <xf numFmtId="0" fontId="8" fillId="20" borderId="4" xfId="4" applyFont="1" applyFill="1" applyBorder="1" applyAlignment="1" applyProtection="1">
      <alignment horizontal="center" vertical="center"/>
      <protection hidden="1"/>
    </xf>
    <xf numFmtId="0" fontId="5" fillId="3" borderId="59" xfId="4" applyFont="1" applyFill="1" applyBorder="1" applyAlignment="1" applyProtection="1">
      <alignment horizontal="center" vertical="center" wrapText="1"/>
      <protection hidden="1"/>
    </xf>
    <xf numFmtId="171" fontId="7" fillId="3" borderId="12" xfId="4" applyNumberFormat="1" applyFont="1" applyFill="1" applyBorder="1" applyAlignment="1" applyProtection="1">
      <alignment horizontal="right" vertical="center"/>
      <protection locked="0"/>
    </xf>
    <xf numFmtId="171" fontId="7" fillId="3" borderId="51" xfId="4" applyNumberFormat="1" applyFont="1" applyFill="1" applyBorder="1" applyAlignment="1" applyProtection="1">
      <alignment horizontal="right" vertical="center"/>
      <protection locked="0"/>
    </xf>
    <xf numFmtId="171" fontId="7" fillId="3" borderId="14" xfId="4" applyNumberFormat="1" applyFont="1" applyFill="1" applyBorder="1" applyAlignment="1" applyProtection="1">
      <alignment horizontal="right" vertical="center"/>
      <protection locked="0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0" fontId="4" fillId="9" borderId="0" xfId="4" applyFill="1" applyBorder="1" applyProtection="1"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1" xfId="4" applyFont="1" applyFill="1" applyBorder="1" applyAlignment="1" applyProtection="1">
      <alignment horizontal="center"/>
      <protection hidden="1"/>
    </xf>
    <xf numFmtId="173" fontId="7" fillId="3" borderId="12" xfId="4" applyNumberFormat="1" applyFont="1" applyFill="1" applyBorder="1" applyAlignment="1" applyProtection="1">
      <alignment horizontal="center" vertical="center"/>
      <protection locked="0"/>
    </xf>
    <xf numFmtId="173" fontId="7" fillId="3" borderId="51" xfId="4" applyNumberFormat="1" applyFont="1" applyFill="1" applyBorder="1" applyAlignment="1" applyProtection="1">
      <alignment horizontal="center" vertical="center"/>
      <protection locked="0"/>
    </xf>
    <xf numFmtId="4" fontId="12" fillId="9" borderId="7" xfId="4" applyNumberFormat="1" applyFont="1" applyFill="1" applyBorder="1" applyAlignment="1">
      <alignment vertical="center"/>
    </xf>
    <xf numFmtId="4" fontId="12" fillId="9" borderId="5" xfId="4" applyNumberFormat="1" applyFont="1" applyFill="1" applyBorder="1" applyAlignment="1">
      <alignment vertical="center"/>
    </xf>
    <xf numFmtId="4" fontId="12" fillId="9" borderId="16" xfId="4" applyNumberFormat="1" applyFont="1" applyFill="1" applyBorder="1" applyAlignment="1">
      <alignment vertical="center"/>
    </xf>
    <xf numFmtId="4" fontId="7" fillId="14" borderId="9" xfId="4" applyNumberFormat="1" applyFont="1" applyFill="1" applyBorder="1" applyAlignment="1" applyProtection="1">
      <alignment horizontal="right"/>
      <protection locked="0"/>
    </xf>
    <xf numFmtId="0" fontId="8" fillId="2" borderId="7" xfId="4" applyFont="1" applyFill="1" applyBorder="1" applyAlignment="1" applyProtection="1">
      <alignment horizontal="center"/>
      <protection hidden="1"/>
    </xf>
    <xf numFmtId="0" fontId="8" fillId="2" borderId="16" xfId="4" applyFont="1" applyFill="1" applyBorder="1" applyAlignment="1" applyProtection="1">
      <alignment horizontal="center"/>
      <protection hidden="1"/>
    </xf>
    <xf numFmtId="171" fontId="7" fillId="2" borderId="15" xfId="4" applyNumberFormat="1" applyFont="1" applyFill="1" applyBorder="1" applyAlignment="1" applyProtection="1">
      <alignment horizontal="center" vertical="center"/>
      <protection hidden="1"/>
    </xf>
    <xf numFmtId="171" fontId="7" fillId="2" borderId="11" xfId="4" applyNumberFormat="1" applyFont="1" applyFill="1" applyBorder="1" applyAlignment="1" applyProtection="1">
      <alignment horizontal="center" vertical="center"/>
      <protection hidden="1"/>
    </xf>
    <xf numFmtId="171" fontId="7" fillId="2" borderId="2" xfId="4" applyNumberFormat="1" applyFont="1" applyFill="1" applyBorder="1" applyAlignment="1" applyProtection="1">
      <alignment horizontal="center" vertical="center"/>
      <protection hidden="1"/>
    </xf>
    <xf numFmtId="171" fontId="7" fillId="2" borderId="1" xfId="4" applyNumberFormat="1" applyFont="1" applyFill="1" applyBorder="1" applyAlignment="1" applyProtection="1">
      <alignment horizontal="center" vertical="center"/>
      <protection hidden="1"/>
    </xf>
    <xf numFmtId="0" fontId="0" fillId="0" borderId="51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171" fontId="7" fillId="2" borderId="15" xfId="4" applyNumberFormat="1" applyFont="1" applyFill="1" applyBorder="1" applyAlignment="1" applyProtection="1">
      <alignment horizontal="right" vertical="center"/>
      <protection hidden="1"/>
    </xf>
    <xf numFmtId="171" fontId="7" fillId="2" borderId="2" xfId="4" applyNumberFormat="1" applyFont="1" applyFill="1" applyBorder="1" applyAlignment="1" applyProtection="1">
      <alignment horizontal="right" vertical="center"/>
      <protection hidden="1"/>
    </xf>
    <xf numFmtId="171" fontId="7" fillId="2" borderId="13" xfId="4" applyNumberFormat="1" applyFont="1" applyFill="1" applyBorder="1" applyAlignment="1" applyProtection="1">
      <alignment horizontal="right" vertical="center"/>
      <protection hidden="1"/>
    </xf>
    <xf numFmtId="0" fontId="7" fillId="3" borderId="9" xfId="4" applyFont="1" applyFill="1" applyBorder="1" applyAlignment="1" applyProtection="1">
      <protection locked="0"/>
    </xf>
    <xf numFmtId="0" fontId="0" fillId="0" borderId="9" xfId="0" applyBorder="1" applyAlignment="1"/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1" fontId="7" fillId="3" borderId="15" xfId="4" applyNumberFormat="1" applyFont="1" applyFill="1" applyBorder="1" applyAlignment="1" applyProtection="1">
      <alignment horizontal="right" vertical="center"/>
      <protection locked="0"/>
    </xf>
    <xf numFmtId="171" fontId="7" fillId="3" borderId="4" xfId="4" applyNumberFormat="1" applyFont="1" applyFill="1" applyBorder="1" applyAlignment="1" applyProtection="1">
      <alignment horizontal="right" vertical="center"/>
      <protection locked="0"/>
    </xf>
    <xf numFmtId="171" fontId="7" fillId="3" borderId="11" xfId="4" applyNumberFormat="1" applyFont="1" applyFill="1" applyBorder="1" applyAlignment="1" applyProtection="1">
      <alignment horizontal="right" vertical="center"/>
      <protection locked="0"/>
    </xf>
    <xf numFmtId="171" fontId="7" fillId="3" borderId="13" xfId="4" applyNumberFormat="1" applyFont="1" applyFill="1" applyBorder="1" applyAlignment="1" applyProtection="1">
      <alignment horizontal="right" vertical="center"/>
      <protection locked="0"/>
    </xf>
    <xf numFmtId="171" fontId="7" fillId="3" borderId="9" xfId="4" applyNumberFormat="1" applyFont="1" applyFill="1" applyBorder="1" applyAlignment="1" applyProtection="1">
      <alignment horizontal="right" vertical="center"/>
      <protection locked="0"/>
    </xf>
    <xf numFmtId="171" fontId="7" fillId="3" borderId="10" xfId="4" applyNumberFormat="1" applyFont="1" applyFill="1" applyBorder="1" applyAlignment="1" applyProtection="1">
      <alignment horizontal="right" vertical="center"/>
      <protection locked="0"/>
    </xf>
    <xf numFmtId="0" fontId="5" fillId="2" borderId="5" xfId="4" applyFont="1" applyFill="1" applyBorder="1" applyAlignment="1" applyProtection="1">
      <alignment vertical="center"/>
      <protection hidden="1"/>
    </xf>
    <xf numFmtId="0" fontId="0" fillId="0" borderId="5" xfId="0" applyBorder="1" applyAlignment="1">
      <alignment vertical="center"/>
    </xf>
    <xf numFmtId="0" fontId="5" fillId="2" borderId="0" xfId="4" applyFont="1" applyFill="1" applyBorder="1" applyAlignment="1" applyProtection="1">
      <alignment vertical="top"/>
      <protection locked="0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7" fillId="2" borderId="0" xfId="4" applyFont="1" applyFill="1" applyBorder="1" applyAlignment="1" applyProtection="1">
      <alignment horizontal="left"/>
      <protection hidden="1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170" fontId="7" fillId="2" borderId="7" xfId="4" applyNumberFormat="1" applyFont="1" applyFill="1" applyBorder="1" applyAlignment="1" applyProtection="1">
      <alignment horizontal="center" vertical="center"/>
      <protection hidden="1"/>
    </xf>
    <xf numFmtId="170" fontId="7" fillId="2" borderId="16" xfId="4" applyNumberFormat="1" applyFont="1" applyFill="1" applyBorder="1" applyAlignment="1" applyProtection="1">
      <alignment horizontal="center" vertical="center"/>
      <protection hidden="1"/>
    </xf>
    <xf numFmtId="173" fontId="7" fillId="3" borderId="14" xfId="4" applyNumberFormat="1" applyFont="1" applyFill="1" applyBorder="1" applyAlignment="1" applyProtection="1">
      <alignment horizontal="center" vertical="center"/>
      <protection locked="0"/>
    </xf>
    <xf numFmtId="171" fontId="8" fillId="2" borderId="5" xfId="4" applyNumberFormat="1" applyFont="1" applyFill="1" applyBorder="1" applyAlignment="1" applyProtection="1">
      <alignment horizontal="center"/>
      <protection hidden="1"/>
    </xf>
    <xf numFmtId="171" fontId="7" fillId="2" borderId="13" xfId="4" applyNumberFormat="1" applyFont="1" applyFill="1" applyBorder="1" applyAlignment="1" applyProtection="1">
      <alignment horizontal="center" vertical="center"/>
      <protection hidden="1"/>
    </xf>
    <xf numFmtId="171" fontId="7" fillId="2" borderId="10" xfId="4" applyNumberFormat="1" applyFont="1" applyFill="1" applyBorder="1" applyAlignment="1" applyProtection="1">
      <alignment horizontal="center" vertical="center"/>
      <protection hidden="1"/>
    </xf>
    <xf numFmtId="171" fontId="7" fillId="2" borderId="12" xfId="4" applyNumberFormat="1" applyFont="1" applyFill="1" applyBorder="1" applyAlignment="1" applyProtection="1">
      <alignment horizontal="right" vertical="center"/>
      <protection hidden="1"/>
    </xf>
    <xf numFmtId="171" fontId="7" fillId="2" borderId="51" xfId="4" applyNumberFormat="1" applyFont="1" applyFill="1" applyBorder="1" applyAlignment="1" applyProtection="1">
      <alignment horizontal="right" vertical="center"/>
      <protection hidden="1"/>
    </xf>
    <xf numFmtId="171" fontId="7" fillId="2" borderId="14" xfId="4" applyNumberFormat="1" applyFont="1" applyFill="1" applyBorder="1" applyAlignment="1" applyProtection="1">
      <alignment horizontal="right" vertical="center"/>
      <protection hidden="1"/>
    </xf>
    <xf numFmtId="0" fontId="0" fillId="0" borderId="5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1" fontId="7" fillId="3" borderId="7" xfId="4" applyNumberFormat="1" applyFont="1" applyFill="1" applyBorder="1" applyAlignment="1" applyProtection="1">
      <alignment horizontal="right" vertical="center"/>
      <protection locked="0"/>
    </xf>
    <xf numFmtId="171" fontId="7" fillId="3" borderId="5" xfId="4" applyNumberFormat="1" applyFont="1" applyFill="1" applyBorder="1" applyAlignment="1" applyProtection="1">
      <alignment horizontal="right" vertical="center"/>
      <protection locked="0"/>
    </xf>
    <xf numFmtId="171" fontId="7" fillId="3" borderId="16" xfId="4" applyNumberFormat="1" applyFont="1" applyFill="1" applyBorder="1" applyAlignment="1" applyProtection="1">
      <alignment horizontal="right" vertical="center"/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3" borderId="9" xfId="4" applyFont="1" applyFill="1" applyBorder="1" applyAlignment="1" applyProtection="1">
      <alignment horizontal="left"/>
      <protection locked="0"/>
    </xf>
    <xf numFmtId="0" fontId="0" fillId="0" borderId="9" xfId="0" applyBorder="1" applyAlignment="1">
      <alignment horizontal="left"/>
    </xf>
    <xf numFmtId="0" fontId="7" fillId="3" borderId="12" xfId="4" applyFont="1" applyFill="1" applyBorder="1" applyAlignment="1" applyProtection="1">
      <alignment horizontal="center" vertical="center"/>
      <protection locked="0"/>
    </xf>
    <xf numFmtId="0" fontId="7" fillId="3" borderId="51" xfId="4" applyFont="1" applyFill="1" applyBorder="1" applyAlignment="1" applyProtection="1">
      <alignment horizontal="center" vertical="center"/>
      <protection locked="0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4" fillId="9" borderId="9" xfId="4" applyFont="1" applyFill="1" applyBorder="1" applyAlignment="1" applyProtection="1">
      <protection locked="0"/>
    </xf>
    <xf numFmtId="49" fontId="7" fillId="9" borderId="0" xfId="4" applyNumberFormat="1" applyFont="1" applyFill="1" applyBorder="1" applyAlignment="1" applyProtection="1">
      <alignment horizontal="left" vertical="center"/>
      <protection hidden="1"/>
    </xf>
    <xf numFmtId="0" fontId="12" fillId="9" borderId="0" xfId="4" applyFont="1" applyFill="1" applyBorder="1" applyAlignment="1" applyProtection="1">
      <alignment horizontal="left"/>
      <protection hidden="1"/>
    </xf>
    <xf numFmtId="0" fontId="8" fillId="2" borderId="15" xfId="4" applyFont="1" applyFill="1" applyBorder="1" applyAlignment="1" applyProtection="1">
      <alignment horizontal="center" vertical="center"/>
      <protection hidden="1"/>
    </xf>
    <xf numFmtId="0" fontId="8" fillId="2" borderId="5" xfId="4" applyFont="1" applyFill="1" applyBorder="1" applyAlignment="1" applyProtection="1">
      <alignment horizontal="center"/>
      <protection hidden="1"/>
    </xf>
    <xf numFmtId="0" fontId="8" fillId="2" borderId="2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center" vertical="center"/>
      <protection hidden="1"/>
    </xf>
    <xf numFmtId="0" fontId="5" fillId="2" borderId="13" xfId="4" applyFont="1" applyFill="1" applyBorder="1" applyAlignment="1" applyProtection="1">
      <alignment horizontal="center"/>
      <protection hidden="1"/>
    </xf>
    <xf numFmtId="0" fontId="8" fillId="2" borderId="10" xfId="4" applyFont="1" applyFill="1" applyBorder="1" applyAlignment="1" applyProtection="1">
      <alignment horizontal="center"/>
      <protection hidden="1"/>
    </xf>
    <xf numFmtId="49" fontId="8" fillId="2" borderId="1" xfId="4" applyNumberFormat="1" applyFont="1" applyFill="1" applyBorder="1" applyAlignment="1" applyProtection="1">
      <alignment horizontal="left" vertical="center"/>
      <protection hidden="1"/>
    </xf>
    <xf numFmtId="49" fontId="14" fillId="0" borderId="0" xfId="4" applyNumberFormat="1" applyFont="1" applyBorder="1" applyAlignment="1" applyProtection="1">
      <alignment horizontal="left" vertical="center" wrapText="1"/>
      <protection hidden="1"/>
    </xf>
    <xf numFmtId="0" fontId="5" fillId="9" borderId="0" xfId="4" applyFont="1" applyFill="1" applyBorder="1" applyAlignment="1" applyProtection="1">
      <alignment horizontal="center" vertical="center"/>
      <protection hidden="1"/>
    </xf>
    <xf numFmtId="0" fontId="4" fillId="7" borderId="9" xfId="4" applyFill="1" applyBorder="1" applyAlignment="1" applyProtection="1">
      <alignment horizontal="left"/>
      <protection locked="0"/>
    </xf>
    <xf numFmtId="0" fontId="8" fillId="9" borderId="0" xfId="4" applyFont="1" applyFill="1" applyBorder="1" applyAlignment="1" applyProtection="1">
      <alignment vertical="center"/>
      <protection hidden="1"/>
    </xf>
    <xf numFmtId="167" fontId="8" fillId="3" borderId="5" xfId="4" applyNumberFormat="1" applyFont="1" applyFill="1" applyBorder="1" applyAlignment="1" applyProtection="1">
      <alignment horizontal="center" vertical="center"/>
      <protection locked="0"/>
    </xf>
    <xf numFmtId="168" fontId="8" fillId="0" borderId="12" xfId="4" applyNumberFormat="1" applyFont="1" applyFill="1" applyBorder="1" applyAlignment="1" applyProtection="1">
      <alignment horizontal="right" vertical="center"/>
      <protection hidden="1"/>
    </xf>
    <xf numFmtId="0" fontId="0" fillId="0" borderId="14" xfId="0" applyFill="1" applyBorder="1" applyAlignment="1" applyProtection="1">
      <alignment horizontal="right" vertical="center"/>
      <protection hidden="1"/>
    </xf>
    <xf numFmtId="167" fontId="5" fillId="3" borderId="9" xfId="4" applyNumberFormat="1" applyFont="1" applyFill="1" applyBorder="1" applyAlignment="1" applyProtection="1">
      <alignment horizontal="center" vertical="center"/>
      <protection locked="0"/>
    </xf>
    <xf numFmtId="167" fontId="5" fillId="3" borderId="5" xfId="4" applyNumberFormat="1" applyFont="1" applyFill="1" applyBorder="1" applyAlignment="1" applyProtection="1">
      <alignment horizontal="center" vertical="center"/>
      <protection locked="0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1" fontId="4" fillId="0" borderId="9" xfId="4" applyNumberFormat="1" applyBorder="1" applyAlignment="1">
      <alignment horizontal="center"/>
    </xf>
    <xf numFmtId="0" fontId="4" fillId="0" borderId="9" xfId="4" applyBorder="1" applyAlignment="1">
      <alignment horizontal="center"/>
    </xf>
    <xf numFmtId="1" fontId="4" fillId="0" borderId="5" xfId="4" applyNumberFormat="1" applyBorder="1" applyAlignment="1">
      <alignment horizontal="center"/>
    </xf>
    <xf numFmtId="0" fontId="4" fillId="0" borderId="5" xfId="4" applyBorder="1" applyAlignment="1">
      <alignment horizontal="center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168" fontId="35" fillId="0" borderId="4" xfId="4" applyNumberFormat="1" applyFont="1" applyBorder="1" applyAlignment="1" applyProtection="1">
      <alignment horizontal="center" vertical="center" wrapText="1"/>
      <protection hidden="1"/>
    </xf>
    <xf numFmtId="168" fontId="35" fillId="0" borderId="9" xfId="4" applyNumberFormat="1" applyFont="1" applyBorder="1" applyAlignment="1" applyProtection="1">
      <alignment horizontal="center" vertical="center" wrapText="1"/>
      <protection hidden="1"/>
    </xf>
    <xf numFmtId="0" fontId="5" fillId="2" borderId="0" xfId="4" applyFont="1" applyFill="1" applyBorder="1" applyAlignment="1" applyProtection="1">
      <alignment horizontal="left"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29" fillId="9" borderId="9" xfId="1" applyNumberFormat="1" applyFont="1" applyFill="1" applyBorder="1" applyAlignment="1" applyProtection="1">
      <alignment horizontal="left"/>
      <protection hidden="1"/>
    </xf>
    <xf numFmtId="0" fontId="10" fillId="0" borderId="9" xfId="0" applyFont="1" applyBorder="1" applyAlignment="1" applyProtection="1">
      <protection hidden="1"/>
    </xf>
    <xf numFmtId="0" fontId="29" fillId="9" borderId="9" xfId="1" applyFont="1" applyFill="1" applyBorder="1" applyAlignment="1" applyProtection="1">
      <alignment horizontal="left"/>
      <protection hidden="1"/>
    </xf>
    <xf numFmtId="0" fontId="0" fillId="0" borderId="9" xfId="0" applyBorder="1" applyAlignment="1" applyProtection="1">
      <protection hidden="1"/>
    </xf>
    <xf numFmtId="0" fontId="5" fillId="9" borderId="0" xfId="2" applyFont="1" applyFill="1" applyBorder="1" applyAlignment="1" applyProtection="1">
      <alignment horizontal="left" vertical="center" wrapText="1"/>
      <protection hidden="1"/>
    </xf>
    <xf numFmtId="0" fontId="5" fillId="9" borderId="0" xfId="2" applyFont="1" applyFill="1" applyBorder="1" applyAlignment="1" applyProtection="1">
      <protection hidden="1"/>
    </xf>
    <xf numFmtId="0" fontId="5" fillId="9" borderId="0" xfId="2" applyFont="1" applyFill="1" applyBorder="1" applyAlignment="1" applyProtection="1">
      <alignment horizontal="center" vertical="center"/>
      <protection hidden="1"/>
    </xf>
    <xf numFmtId="49" fontId="12" fillId="14" borderId="9" xfId="3" applyNumberFormat="1" applyFont="1" applyFill="1" applyBorder="1" applyAlignment="1" applyProtection="1">
      <alignment horizontal="center"/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12" fillId="14" borderId="9" xfId="3" applyNumberFormat="1" applyFont="1" applyFill="1" applyBorder="1" applyAlignment="1" applyProtection="1">
      <alignment horizontal="left"/>
      <protection locked="0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5" fillId="9" borderId="0" xfId="3" applyFont="1" applyFill="1" applyProtection="1">
      <protection hidden="1"/>
    </xf>
    <xf numFmtId="49" fontId="3" fillId="3" borderId="9" xfId="0" applyNumberFormat="1" applyFont="1" applyFill="1" applyBorder="1" applyAlignment="1" applyProtection="1">
      <alignment horizontal="center"/>
      <protection locked="0"/>
    </xf>
    <xf numFmtId="49" fontId="7" fillId="3" borderId="9" xfId="3" applyNumberFormat="1" applyFont="1" applyFill="1" applyBorder="1" applyAlignment="1" applyProtection="1">
      <alignment horizontal="center"/>
      <protection locked="0"/>
    </xf>
    <xf numFmtId="0" fontId="7" fillId="3" borderId="72" xfId="6" applyFont="1" applyFill="1" applyBorder="1" applyAlignment="1" applyProtection="1">
      <alignment horizontal="center"/>
      <protection locked="0"/>
    </xf>
    <xf numFmtId="0" fontId="7" fillId="3" borderId="9" xfId="6" applyFont="1" applyFill="1" applyBorder="1" applyAlignment="1" applyProtection="1">
      <alignment horizontal="center"/>
      <protection locked="0"/>
    </xf>
    <xf numFmtId="0" fontId="7" fillId="3" borderId="73" xfId="6" applyFont="1" applyFill="1" applyBorder="1" applyAlignment="1" applyProtection="1">
      <alignment horizont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0" fontId="4" fillId="9" borderId="9" xfId="0" applyFont="1" applyFill="1" applyBorder="1" applyAlignment="1" applyProtection="1">
      <protection hidden="1"/>
    </xf>
    <xf numFmtId="0" fontId="1" fillId="0" borderId="9" xfId="0" applyFont="1" applyBorder="1" applyAlignment="1" applyProtection="1">
      <protection hidden="1"/>
    </xf>
    <xf numFmtId="4" fontId="5" fillId="7" borderId="5" xfId="0" applyNumberFormat="1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>
      <alignment horizontal="left" vertical="center"/>
    </xf>
    <xf numFmtId="0" fontId="4" fillId="9" borderId="2" xfId="0" applyFont="1" applyFill="1" applyBorder="1" applyAlignment="1">
      <alignment horizontal="left" vertical="center"/>
    </xf>
    <xf numFmtId="0" fontId="4" fillId="9" borderId="0" xfId="0" applyFont="1" applyFill="1" applyAlignment="1">
      <alignment wrapText="1"/>
    </xf>
    <xf numFmtId="0" fontId="0" fillId="9" borderId="0" xfId="0" applyFill="1" applyAlignment="1"/>
    <xf numFmtId="181" fontId="5" fillId="9" borderId="7" xfId="0" applyNumberFormat="1" applyFont="1" applyFill="1" applyBorder="1" applyAlignment="1" applyProtection="1">
      <alignment horizontal="center" vertical="center"/>
      <protection hidden="1"/>
    </xf>
    <xf numFmtId="181" fontId="5" fillId="9" borderId="16" xfId="0" applyNumberFormat="1" applyFont="1" applyFill="1" applyBorder="1" applyAlignment="1" applyProtection="1">
      <alignment horizontal="center" vertical="center"/>
      <protection hidden="1"/>
    </xf>
    <xf numFmtId="4" fontId="5" fillId="7" borderId="9" xfId="0" applyNumberFormat="1" applyFont="1" applyFill="1" applyBorder="1" applyAlignment="1" applyProtection="1">
      <alignment horizontal="left" vertical="center"/>
      <protection locked="0"/>
    </xf>
    <xf numFmtId="0" fontId="0" fillId="0" borderId="9" xfId="0" applyBorder="1" applyAlignment="1">
      <alignment horizontal="left" vertical="center"/>
    </xf>
    <xf numFmtId="175" fontId="5" fillId="9" borderId="15" xfId="0" applyNumberFormat="1" applyFont="1" applyFill="1" applyBorder="1" applyAlignment="1" applyProtection="1">
      <alignment horizontal="center" vertical="center"/>
      <protection hidden="1"/>
    </xf>
    <xf numFmtId="175" fontId="5" fillId="9" borderId="11" xfId="0" applyNumberFormat="1" applyFont="1" applyFill="1" applyBorder="1" applyAlignment="1" applyProtection="1">
      <alignment horizontal="center" vertical="center"/>
      <protection hidden="1"/>
    </xf>
    <xf numFmtId="175" fontId="5" fillId="9" borderId="2" xfId="0" applyNumberFormat="1" applyFont="1" applyFill="1" applyBorder="1" applyAlignment="1" applyProtection="1">
      <alignment horizontal="center" vertical="center"/>
      <protection hidden="1"/>
    </xf>
    <xf numFmtId="175" fontId="5" fillId="9" borderId="1" xfId="0" applyNumberFormat="1" applyFont="1" applyFill="1" applyBorder="1" applyAlignment="1" applyProtection="1">
      <alignment horizontal="center" vertical="center"/>
      <protection hidden="1"/>
    </xf>
    <xf numFmtId="175" fontId="5" fillId="9" borderId="13" xfId="0" applyNumberFormat="1" applyFont="1" applyFill="1" applyBorder="1" applyAlignment="1" applyProtection="1">
      <alignment horizontal="center" vertical="center"/>
      <protection hidden="1"/>
    </xf>
    <xf numFmtId="175" fontId="5" fillId="9" borderId="10" xfId="0" applyNumberFormat="1" applyFont="1" applyFill="1" applyBorder="1" applyAlignment="1" applyProtection="1">
      <alignment horizontal="center" vertical="center"/>
      <protection hidden="1"/>
    </xf>
    <xf numFmtId="177" fontId="5" fillId="9" borderId="7" xfId="0" applyNumberFormat="1" applyFont="1" applyFill="1" applyBorder="1" applyAlignment="1" applyProtection="1">
      <alignment horizontal="center" vertical="center"/>
      <protection hidden="1"/>
    </xf>
    <xf numFmtId="177" fontId="5" fillId="9" borderId="16" xfId="0" applyNumberFormat="1" applyFont="1" applyFill="1" applyBorder="1" applyAlignment="1" applyProtection="1">
      <alignment horizontal="center" vertical="center"/>
      <protection hidden="1"/>
    </xf>
    <xf numFmtId="182" fontId="5" fillId="9" borderId="7" xfId="0" applyNumberFormat="1" applyFont="1" applyFill="1" applyBorder="1" applyAlignment="1" applyProtection="1">
      <alignment horizontal="center" vertical="center"/>
      <protection hidden="1"/>
    </xf>
    <xf numFmtId="182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2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2" fillId="9" borderId="0" xfId="0" applyFont="1" applyFill="1" applyAlignment="1">
      <alignment horizontal="left" wrapText="1"/>
    </xf>
    <xf numFmtId="0" fontId="12" fillId="9" borderId="0" xfId="0" applyFont="1" applyFill="1" applyAlignment="1">
      <alignment horizontal="left" vertical="center" wrapText="1"/>
    </xf>
    <xf numFmtId="0" fontId="0" fillId="0" borderId="0" xfId="0" applyAlignment="1">
      <alignment wrapText="1"/>
    </xf>
    <xf numFmtId="175" fontId="5" fillId="35" borderId="12" xfId="0" applyNumberFormat="1" applyFont="1" applyFill="1" applyBorder="1" applyAlignment="1" applyProtection="1">
      <alignment horizontal="center" vertical="center"/>
      <protection locked="0"/>
    </xf>
    <xf numFmtId="175" fontId="5" fillId="35" borderId="14" xfId="0" applyNumberFormat="1" applyFont="1" applyFill="1" applyBorder="1" applyAlignment="1" applyProtection="1">
      <alignment horizontal="center" vertical="center"/>
      <protection locked="0"/>
    </xf>
    <xf numFmtId="175" fontId="5" fillId="9" borderId="7" xfId="0" applyNumberFormat="1" applyFont="1" applyFill="1" applyBorder="1" applyAlignment="1" applyProtection="1">
      <alignment horizontal="center" vertical="center"/>
      <protection hidden="1"/>
    </xf>
    <xf numFmtId="175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0" xfId="0" applyFont="1" applyFill="1" applyBorder="1" applyAlignment="1">
      <alignment horizontal="center" vertical="center"/>
    </xf>
    <xf numFmtId="0" fontId="12" fillId="9" borderId="0" xfId="0" applyFont="1" applyFill="1" applyAlignment="1">
      <alignment wrapText="1"/>
    </xf>
    <xf numFmtId="0" fontId="12" fillId="9" borderId="0" xfId="0" applyFont="1" applyFill="1" applyAlignment="1"/>
    <xf numFmtId="0" fontId="4" fillId="36" borderId="68" xfId="0" applyFont="1" applyFill="1" applyBorder="1" applyAlignment="1">
      <alignment vertical="center" wrapText="1"/>
    </xf>
    <xf numFmtId="0" fontId="1" fillId="0" borderId="58" xfId="0" applyFont="1" applyBorder="1" applyAlignment="1">
      <alignment wrapText="1"/>
    </xf>
    <xf numFmtId="0" fontId="4" fillId="36" borderId="19" xfId="0" applyFont="1" applyFill="1" applyBorder="1" applyAlignment="1">
      <alignment vertical="center" wrapText="1"/>
    </xf>
    <xf numFmtId="0" fontId="1" fillId="0" borderId="6" xfId="0" applyFont="1" applyBorder="1" applyAlignment="1">
      <alignment wrapText="1"/>
    </xf>
    <xf numFmtId="0" fontId="4" fillId="36" borderId="74" xfId="0" applyFont="1" applyFill="1" applyBorder="1" applyAlignment="1">
      <alignment vertical="center" wrapText="1"/>
    </xf>
    <xf numFmtId="0" fontId="1" fillId="0" borderId="75" xfId="0" applyFont="1" applyBorder="1" applyAlignment="1">
      <alignment wrapText="1"/>
    </xf>
    <xf numFmtId="0" fontId="7" fillId="36" borderId="58" xfId="0" applyFont="1" applyFill="1" applyBorder="1" applyAlignment="1">
      <alignment horizontal="center" vertical="center" wrapText="1"/>
    </xf>
    <xf numFmtId="0" fontId="7" fillId="36" borderId="6" xfId="0" applyFont="1" applyFill="1" applyBorder="1" applyAlignment="1">
      <alignment horizontal="center" vertical="center" wrapText="1"/>
    </xf>
    <xf numFmtId="0" fontId="7" fillId="36" borderId="75" xfId="0" applyFont="1" applyFill="1" applyBorder="1" applyAlignment="1">
      <alignment horizontal="center" vertical="center" wrapText="1"/>
    </xf>
    <xf numFmtId="0" fontId="12" fillId="36" borderId="57" xfId="0" applyFont="1" applyFill="1" applyBorder="1" applyAlignment="1">
      <alignment horizontal="center" vertical="center" wrapText="1"/>
    </xf>
    <xf numFmtId="0" fontId="12" fillId="36" borderId="18" xfId="0" applyFont="1" applyFill="1" applyBorder="1" applyAlignment="1">
      <alignment horizontal="center" vertical="center" wrapText="1"/>
    </xf>
    <xf numFmtId="0" fontId="12" fillId="36" borderId="76" xfId="0" applyFont="1" applyFill="1" applyBorder="1" applyAlignment="1">
      <alignment horizontal="center" vertical="center" wrapText="1"/>
    </xf>
    <xf numFmtId="0" fontId="12" fillId="36" borderId="68" xfId="0" applyFont="1" applyFill="1" applyBorder="1" applyAlignment="1">
      <alignment vertical="center" wrapText="1"/>
    </xf>
    <xf numFmtId="0" fontId="0" fillId="0" borderId="58" xfId="0" applyBorder="1" applyAlignment="1">
      <alignment wrapText="1"/>
    </xf>
    <xf numFmtId="0" fontId="12" fillId="36" borderId="19" xfId="0" applyFont="1" applyFill="1" applyBorder="1" applyAlignment="1">
      <alignment vertical="center" wrapText="1"/>
    </xf>
    <xf numFmtId="0" fontId="0" fillId="0" borderId="6" xfId="0" applyBorder="1" applyAlignment="1">
      <alignment wrapText="1"/>
    </xf>
    <xf numFmtId="0" fontId="12" fillId="36" borderId="74" xfId="0" applyFont="1" applyFill="1" applyBorder="1" applyAlignment="1">
      <alignment vertical="center" wrapText="1"/>
    </xf>
    <xf numFmtId="0" fontId="0" fillId="0" borderId="75" xfId="0" applyBorder="1" applyAlignment="1">
      <alignment wrapText="1"/>
    </xf>
    <xf numFmtId="0" fontId="7" fillId="36" borderId="12" xfId="0" applyFont="1" applyFill="1" applyBorder="1" applyAlignment="1">
      <alignment horizontal="center" vertical="center" wrapText="1"/>
    </xf>
    <xf numFmtId="0" fontId="12" fillId="36" borderId="86" xfId="0" applyFont="1" applyFill="1" applyBorder="1" applyAlignment="1">
      <alignment horizontal="center" vertical="center" wrapText="1"/>
    </xf>
    <xf numFmtId="0" fontId="1" fillId="9" borderId="82" xfId="2" applyFont="1" applyFill="1" applyBorder="1" applyAlignment="1" applyProtection="1">
      <alignment horizontal="center" vertical="center" wrapText="1"/>
      <protection hidden="1"/>
    </xf>
    <xf numFmtId="0" fontId="1" fillId="9" borderId="83" xfId="2" applyFont="1" applyFill="1" applyBorder="1" applyAlignment="1" applyProtection="1">
      <alignment horizontal="center" vertical="center" wrapText="1"/>
      <protection hidden="1"/>
    </xf>
    <xf numFmtId="0" fontId="1" fillId="9" borderId="84" xfId="2" applyFont="1" applyFill="1" applyBorder="1" applyAlignment="1" applyProtection="1">
      <alignment horizontal="center" vertical="center" wrapText="1"/>
      <protection hidden="1"/>
    </xf>
    <xf numFmtId="0" fontId="12" fillId="36" borderId="58" xfId="0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 wrapText="1"/>
    </xf>
    <xf numFmtId="0" fontId="12" fillId="36" borderId="75" xfId="0" applyFont="1" applyFill="1" applyBorder="1" applyAlignment="1">
      <alignment horizontal="center" vertical="center" wrapText="1"/>
    </xf>
    <xf numFmtId="0" fontId="12" fillId="36" borderId="12" xfId="0" applyFont="1" applyFill="1" applyBorder="1" applyAlignment="1">
      <alignment horizontal="center" vertical="center" wrapText="1"/>
    </xf>
    <xf numFmtId="0" fontId="12" fillId="36" borderId="78" xfId="0" applyFont="1" applyFill="1" applyBorder="1" applyAlignment="1">
      <alignment vertical="center" wrapText="1"/>
    </xf>
    <xf numFmtId="0" fontId="12" fillId="36" borderId="77" xfId="0" applyFont="1" applyFill="1" applyBorder="1" applyAlignment="1">
      <alignment vertical="center" wrapText="1"/>
    </xf>
    <xf numFmtId="0" fontId="12" fillId="36" borderId="79" xfId="0" applyFont="1" applyFill="1" applyBorder="1" applyAlignment="1">
      <alignment vertical="center" wrapText="1"/>
    </xf>
    <xf numFmtId="0" fontId="12" fillId="36" borderId="1" xfId="0" applyFont="1" applyFill="1" applyBorder="1" applyAlignment="1">
      <alignment vertical="center" wrapText="1"/>
    </xf>
    <xf numFmtId="0" fontId="12" fillId="36" borderId="80" xfId="0" applyFont="1" applyFill="1" applyBorder="1" applyAlignment="1">
      <alignment vertical="center" wrapText="1"/>
    </xf>
    <xf numFmtId="0" fontId="12" fillId="36" borderId="81" xfId="0" applyFont="1" applyFill="1" applyBorder="1" applyAlignment="1">
      <alignment vertical="center" wrapText="1"/>
    </xf>
    <xf numFmtId="0" fontId="4" fillId="9" borderId="9" xfId="7" applyFont="1" applyFill="1" applyBorder="1" applyAlignment="1"/>
    <xf numFmtId="49" fontId="1" fillId="39" borderId="9" xfId="7" applyNumberFormat="1" applyFont="1" applyFill="1" applyBorder="1" applyAlignment="1" applyProtection="1">
      <protection locked="0"/>
    </xf>
    <xf numFmtId="49" fontId="1" fillId="39" borderId="9" xfId="7" applyNumberFormat="1" applyFill="1" applyBorder="1" applyAlignment="1" applyProtection="1">
      <protection locked="0"/>
    </xf>
    <xf numFmtId="0" fontId="1" fillId="2" borderId="4" xfId="7" applyFont="1" applyFill="1" applyBorder="1" applyAlignment="1" applyProtection="1">
      <protection hidden="1"/>
    </xf>
    <xf numFmtId="0" fontId="0" fillId="0" borderId="4" xfId="0" applyBorder="1" applyAlignment="1"/>
    <xf numFmtId="0" fontId="15" fillId="9" borderId="0" xfId="7" applyFont="1" applyFill="1" applyBorder="1" applyAlignment="1" applyProtection="1">
      <alignment horizontal="left"/>
      <protection hidden="1"/>
    </xf>
    <xf numFmtId="0" fontId="15" fillId="9" borderId="0" xfId="7" applyFont="1" applyFill="1" applyAlignment="1">
      <alignment horizontal="left"/>
    </xf>
    <xf numFmtId="185" fontId="5" fillId="9" borderId="15" xfId="0" applyNumberFormat="1" applyFont="1" applyFill="1" applyBorder="1" applyAlignment="1" applyProtection="1">
      <alignment horizontal="center" vertical="center" wrapText="1" shrinkToFit="1"/>
      <protection hidden="1"/>
    </xf>
    <xf numFmtId="185" fontId="5" fillId="9" borderId="11" xfId="0" applyNumberFormat="1" applyFont="1" applyFill="1" applyBorder="1" applyAlignment="1" applyProtection="1">
      <alignment horizontal="center" vertical="center" wrapText="1" shrinkToFit="1"/>
      <protection hidden="1"/>
    </xf>
    <xf numFmtId="185" fontId="5" fillId="9" borderId="2" xfId="0" applyNumberFormat="1" applyFont="1" applyFill="1" applyBorder="1" applyAlignment="1" applyProtection="1">
      <alignment horizontal="center" vertical="center" wrapText="1" shrinkToFit="1"/>
      <protection hidden="1"/>
    </xf>
    <xf numFmtId="185" fontId="5" fillId="9" borderId="1" xfId="0" applyNumberFormat="1" applyFont="1" applyFill="1" applyBorder="1" applyAlignment="1" applyProtection="1">
      <alignment horizontal="center" vertical="center" wrapText="1" shrinkToFit="1"/>
      <protection hidden="1"/>
    </xf>
    <xf numFmtId="185" fontId="5" fillId="9" borderId="13" xfId="0" applyNumberFormat="1" applyFont="1" applyFill="1" applyBorder="1" applyAlignment="1" applyProtection="1">
      <alignment horizontal="center" vertical="center" wrapText="1" shrinkToFit="1"/>
      <protection hidden="1"/>
    </xf>
    <xf numFmtId="185" fontId="5" fillId="9" borderId="10" xfId="0" applyNumberFormat="1" applyFont="1" applyFill="1" applyBorder="1" applyAlignment="1" applyProtection="1">
      <alignment horizontal="center" vertical="center" wrapText="1" shrinkToFit="1"/>
      <protection hidden="1"/>
    </xf>
  </cellXfs>
  <cellStyles count="8">
    <cellStyle name="Standard" xfId="0" builtinId="0"/>
    <cellStyle name="Standard 2" xfId="1" xr:uid="{00000000-0005-0000-0000-000001000000}"/>
    <cellStyle name="Standard 3" xfId="2" xr:uid="{00000000-0005-0000-0000-000002000000}"/>
    <cellStyle name="Standard 4" xfId="7" xr:uid="{00000000-0005-0000-0000-000003000000}"/>
    <cellStyle name="Standard_Eigen7_2002d" xfId="3" xr:uid="{00000000-0005-0000-0000-000004000000}"/>
    <cellStyle name="Standard_Eigen7a" xfId="4" xr:uid="{00000000-0005-0000-0000-000005000000}"/>
    <cellStyle name="Standard_KfW1" xfId="5" xr:uid="{00000000-0005-0000-0000-000006000000}"/>
    <cellStyle name="Standard_KfW2" xfId="6" xr:uid="{00000000-0005-0000-0000-000007000000}"/>
  </cellStyles>
  <dxfs count="97">
    <dxf>
      <font>
        <color rgb="FF9C0006"/>
      </font>
    </dxf>
    <dxf>
      <font>
        <color rgb="FF9C0006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lor rgb="FFFF0000"/>
      </font>
    </dxf>
    <dxf>
      <fill>
        <patternFill patternType="solid"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ill>
        <patternFill>
          <bgColor indexed="52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lor rgb="FFFF0000"/>
      </font>
    </dxf>
    <dxf>
      <fill>
        <patternFill patternType="solid"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 val="0"/>
        <i/>
        <strike val="0"/>
        <color theme="0" tint="-0.24994659260841701"/>
      </font>
    </dxf>
    <dxf>
      <font>
        <b val="0"/>
        <i/>
        <strike val="0"/>
        <color theme="0" tint="-0.24994659260841701"/>
      </font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fmlaLink="$AP$11" lockText="1" noThreeD="1"/>
</file>

<file path=xl/ctrlProps/ctrlProp10.xml><?xml version="1.0" encoding="utf-8"?>
<formControlPr xmlns="http://schemas.microsoft.com/office/spreadsheetml/2009/9/main" objectType="CheckBox" fmlaLink="$AP$16" lockText="1" noThreeD="1"/>
</file>

<file path=xl/ctrlProps/ctrlProp100.xml><?xml version="1.0" encoding="utf-8"?>
<formControlPr xmlns="http://schemas.microsoft.com/office/spreadsheetml/2009/9/main" objectType="Radio" firstButton="1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Radio" firstButton="1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GBox" noThreeD="1"/>
</file>

<file path=xl/ctrlProps/ctrlProp108.xml><?xml version="1.0" encoding="utf-8"?>
<formControlPr xmlns="http://schemas.microsoft.com/office/spreadsheetml/2009/9/main" objectType="Radio" firstButton="1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Drop" dropLines="2" dropStyle="combo" dx="26" fmlaLink="$AK$10" fmlaRange="$AK$8:$AK$9" noThreeD="1" sel="2" val="0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GBox" noThreeD="1"/>
</file>

<file path=xl/ctrlProps/ctrlProp112.xml><?xml version="1.0" encoding="utf-8"?>
<formControlPr xmlns="http://schemas.microsoft.com/office/spreadsheetml/2009/9/main" objectType="Radio" firstButton="1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Radio" firstButton="1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GBox" noThreeD="1"/>
</file>

<file path=xl/ctrlProps/ctrlProp124.xml><?xml version="1.0" encoding="utf-8"?>
<formControlPr xmlns="http://schemas.microsoft.com/office/spreadsheetml/2009/9/main" objectType="Radio" firstButton="1" lockText="1" noThreeD="1"/>
</file>

<file path=xl/ctrlProps/ctrlProp125.xml><?xml version="1.0" encoding="utf-8"?>
<formControlPr xmlns="http://schemas.microsoft.com/office/spreadsheetml/2009/9/main" objectType="Radio" lockText="1" noThreeD="1"/>
</file>

<file path=xl/ctrlProps/ctrlProp126.xml><?xml version="1.0" encoding="utf-8"?>
<formControlPr xmlns="http://schemas.microsoft.com/office/spreadsheetml/2009/9/main" objectType="Radio" lockText="1" noThreeD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Radio" firstButton="1" lockText="1" noThreeD="1"/>
</file>

<file path=xl/ctrlProps/ctrlProp129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Radio" lockText="1" noThreeD="1"/>
</file>

<file path=xl/ctrlProps/ctrlProp131.xml><?xml version="1.0" encoding="utf-8"?>
<formControlPr xmlns="http://schemas.microsoft.com/office/spreadsheetml/2009/9/main" objectType="GBox" noThreeD="1"/>
</file>

<file path=xl/ctrlProps/ctrlProp132.xml><?xml version="1.0" encoding="utf-8"?>
<formControlPr xmlns="http://schemas.microsoft.com/office/spreadsheetml/2009/9/main" objectType="Radio" firstButton="1" lockText="1" noThreeD="1"/>
</file>

<file path=xl/ctrlProps/ctrlProp133.xml><?xml version="1.0" encoding="utf-8"?>
<formControlPr xmlns="http://schemas.microsoft.com/office/spreadsheetml/2009/9/main" objectType="Radio" lockText="1" noThreeD="1"/>
</file>

<file path=xl/ctrlProps/ctrlProp134.xml><?xml version="1.0" encoding="utf-8"?>
<formControlPr xmlns="http://schemas.microsoft.com/office/spreadsheetml/2009/9/main" objectType="Radio" lockText="1" noThreeD="1"/>
</file>

<file path=xl/ctrlProps/ctrlProp135.xml><?xml version="1.0" encoding="utf-8"?>
<formControlPr xmlns="http://schemas.microsoft.com/office/spreadsheetml/2009/9/main" objectType="GBox" noThreeD="1"/>
</file>

<file path=xl/ctrlProps/ctrlProp136.xml><?xml version="1.0" encoding="utf-8"?>
<formControlPr xmlns="http://schemas.microsoft.com/office/spreadsheetml/2009/9/main" objectType="Radio" firstButton="1" lockText="1" noThreeD="1"/>
</file>

<file path=xl/ctrlProps/ctrlProp137.xml><?xml version="1.0" encoding="utf-8"?>
<formControlPr xmlns="http://schemas.microsoft.com/office/spreadsheetml/2009/9/main" objectType="Radio" lockText="1" noThreeD="1"/>
</file>

<file path=xl/ctrlProps/ctrlProp138.xml><?xml version="1.0" encoding="utf-8"?>
<formControlPr xmlns="http://schemas.microsoft.com/office/spreadsheetml/2009/9/main" objectType="Radio" lockText="1" noThreeD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Radio" firstButton="1" lockText="1" noThreeD="1"/>
</file>

<file path=xl/ctrlProps/ctrlProp141.xml><?xml version="1.0" encoding="utf-8"?>
<formControlPr xmlns="http://schemas.microsoft.com/office/spreadsheetml/2009/9/main" objectType="Radio" lockText="1" noThreeD="1"/>
</file>

<file path=xl/ctrlProps/ctrlProp142.xml><?xml version="1.0" encoding="utf-8"?>
<formControlPr xmlns="http://schemas.microsoft.com/office/spreadsheetml/2009/9/main" objectType="Radio" lockText="1" noThreeD="1"/>
</file>

<file path=xl/ctrlProps/ctrlProp143.xml><?xml version="1.0" encoding="utf-8"?>
<formControlPr xmlns="http://schemas.microsoft.com/office/spreadsheetml/2009/9/main" objectType="GBox" noThreeD="1"/>
</file>

<file path=xl/ctrlProps/ctrlProp144.xml><?xml version="1.0" encoding="utf-8"?>
<formControlPr xmlns="http://schemas.microsoft.com/office/spreadsheetml/2009/9/main" objectType="Radio" firstButton="1" lockText="1" noThreeD="1"/>
</file>

<file path=xl/ctrlProps/ctrlProp145.xml><?xml version="1.0" encoding="utf-8"?>
<formControlPr xmlns="http://schemas.microsoft.com/office/spreadsheetml/2009/9/main" objectType="Radio" lockText="1" noThreeD="1"/>
</file>

<file path=xl/ctrlProps/ctrlProp146.xml><?xml version="1.0" encoding="utf-8"?>
<formControlPr xmlns="http://schemas.microsoft.com/office/spreadsheetml/2009/9/main" objectType="Radio" lockText="1" noThreeD="1"/>
</file>

<file path=xl/ctrlProps/ctrlProp147.xml><?xml version="1.0" encoding="utf-8"?>
<formControlPr xmlns="http://schemas.microsoft.com/office/spreadsheetml/2009/9/main" objectType="GBox" noThreeD="1"/>
</file>

<file path=xl/ctrlProps/ctrlProp148.xml><?xml version="1.0" encoding="utf-8"?>
<formControlPr xmlns="http://schemas.microsoft.com/office/spreadsheetml/2009/9/main" objectType="Radio" firstButton="1" lockText="1" noThreeD="1"/>
</file>

<file path=xl/ctrlProps/ctrlProp149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Radio" checked="Checked" lockText="1" noThreeD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Radio" firstButton="1" lockText="1" noThreeD="1"/>
</file>

<file path=xl/ctrlProps/ctrlProp153.xml><?xml version="1.0" encoding="utf-8"?>
<formControlPr xmlns="http://schemas.microsoft.com/office/spreadsheetml/2009/9/main" objectType="Radio" lockText="1" noThreeD="1"/>
</file>

<file path=xl/ctrlProps/ctrlProp154.xml><?xml version="1.0" encoding="utf-8"?>
<formControlPr xmlns="http://schemas.microsoft.com/office/spreadsheetml/2009/9/main" objectType="Radio" lockText="1" noThreeD="1"/>
</file>

<file path=xl/ctrlProps/ctrlProp155.xml><?xml version="1.0" encoding="utf-8"?>
<formControlPr xmlns="http://schemas.microsoft.com/office/spreadsheetml/2009/9/main" objectType="GBox" noThreeD="1"/>
</file>

<file path=xl/ctrlProps/ctrlProp156.xml><?xml version="1.0" encoding="utf-8"?>
<formControlPr xmlns="http://schemas.microsoft.com/office/spreadsheetml/2009/9/main" objectType="GBox" noThreeD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GBox" noThreeD="1"/>
</file>

<file path=xl/ctrlProps/ctrlProp159.xml><?xml version="1.0" encoding="utf-8"?>
<formControlPr xmlns="http://schemas.microsoft.com/office/spreadsheetml/2009/9/main" objectType="Radio" firstButton="1" lockText="1" noThreeD="1"/>
</file>

<file path=xl/ctrlProps/ctrlProp16.xml><?xml version="1.0" encoding="utf-8"?>
<formControlPr xmlns="http://schemas.microsoft.com/office/spreadsheetml/2009/9/main" objectType="Label" lockText="1"/>
</file>

<file path=xl/ctrlProps/ctrlProp160.xml><?xml version="1.0" encoding="utf-8"?>
<formControlPr xmlns="http://schemas.microsoft.com/office/spreadsheetml/2009/9/main" objectType="Radio" lockText="1" noThreeD="1"/>
</file>

<file path=xl/ctrlProps/ctrlProp161.xml><?xml version="1.0" encoding="utf-8"?>
<formControlPr xmlns="http://schemas.microsoft.com/office/spreadsheetml/2009/9/main" objectType="Radio" lockText="1" noThreeD="1"/>
</file>

<file path=xl/ctrlProps/ctrlProp162.xml><?xml version="1.0" encoding="utf-8"?>
<formControlPr xmlns="http://schemas.microsoft.com/office/spreadsheetml/2009/9/main" objectType="GBox" noThreeD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GBox" noThreeD="1"/>
</file>

<file path=xl/ctrlProps/ctrlProp165.xml><?xml version="1.0" encoding="utf-8"?>
<formControlPr xmlns="http://schemas.microsoft.com/office/spreadsheetml/2009/9/main" objectType="GBox" noThreeD="1"/>
</file>

<file path=xl/ctrlProps/ctrlProp166.xml><?xml version="1.0" encoding="utf-8"?>
<formControlPr xmlns="http://schemas.microsoft.com/office/spreadsheetml/2009/9/main" objectType="GBox" noThreeD="1"/>
</file>

<file path=xl/ctrlProps/ctrlProp167.xml><?xml version="1.0" encoding="utf-8"?>
<formControlPr xmlns="http://schemas.microsoft.com/office/spreadsheetml/2009/9/main" objectType="GBox" noThreeD="1"/>
</file>

<file path=xl/ctrlProps/ctrlProp168.xml><?xml version="1.0" encoding="utf-8"?>
<formControlPr xmlns="http://schemas.microsoft.com/office/spreadsheetml/2009/9/main" objectType="Radio" firstButton="1" lockText="1" noThreeD="1"/>
</file>

<file path=xl/ctrlProps/ctrlProp169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Label" lockText="1"/>
</file>

<file path=xl/ctrlProps/ctrlProp170.xml><?xml version="1.0" encoding="utf-8"?>
<formControlPr xmlns="http://schemas.microsoft.com/office/spreadsheetml/2009/9/main" objectType="Radio" lockText="1" noThreeD="1"/>
</file>

<file path=xl/ctrlProps/ctrlProp171.xml><?xml version="1.0" encoding="utf-8"?>
<formControlPr xmlns="http://schemas.microsoft.com/office/spreadsheetml/2009/9/main" objectType="GBox" noThreeD="1"/>
</file>

<file path=xl/ctrlProps/ctrlProp172.xml><?xml version="1.0" encoding="utf-8"?>
<formControlPr xmlns="http://schemas.microsoft.com/office/spreadsheetml/2009/9/main" objectType="GBox" noThreeD="1"/>
</file>

<file path=xl/ctrlProps/ctrlProp173.xml><?xml version="1.0" encoding="utf-8"?>
<formControlPr xmlns="http://schemas.microsoft.com/office/spreadsheetml/2009/9/main" objectType="GBox" noThreeD="1"/>
</file>

<file path=xl/ctrlProps/ctrlProp174.xml><?xml version="1.0" encoding="utf-8"?>
<formControlPr xmlns="http://schemas.microsoft.com/office/spreadsheetml/2009/9/main" objectType="GBox" noThreeD="1"/>
</file>

<file path=xl/ctrlProps/ctrlProp175.xml><?xml version="1.0" encoding="utf-8"?>
<formControlPr xmlns="http://schemas.microsoft.com/office/spreadsheetml/2009/9/main" objectType="GBox" noThreeD="1"/>
</file>

<file path=xl/ctrlProps/ctrlProp176.xml><?xml version="1.0" encoding="utf-8"?>
<formControlPr xmlns="http://schemas.microsoft.com/office/spreadsheetml/2009/9/main" objectType="GBox" noThreeD="1"/>
</file>

<file path=xl/ctrlProps/ctrlProp177.xml><?xml version="1.0" encoding="utf-8"?>
<formControlPr xmlns="http://schemas.microsoft.com/office/spreadsheetml/2009/9/main" objectType="Radio" firstButton="1" lockText="1" noThreeD="1"/>
</file>

<file path=xl/ctrlProps/ctrlProp178.xml><?xml version="1.0" encoding="utf-8"?>
<formControlPr xmlns="http://schemas.microsoft.com/office/spreadsheetml/2009/9/main" objectType="Radio" lockText="1" noThreeD="1"/>
</file>

<file path=xl/ctrlProps/ctrlProp179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Label" lockText="1"/>
</file>

<file path=xl/ctrlProps/ctrlProp180.xml><?xml version="1.0" encoding="utf-8"?>
<formControlPr xmlns="http://schemas.microsoft.com/office/spreadsheetml/2009/9/main" objectType="GBox" noThreeD="1"/>
</file>

<file path=xl/ctrlProps/ctrlProp181.xml><?xml version="1.0" encoding="utf-8"?>
<formControlPr xmlns="http://schemas.microsoft.com/office/spreadsheetml/2009/9/main" objectType="GBox" noThreeD="1"/>
</file>

<file path=xl/ctrlProps/ctrlProp182.xml><?xml version="1.0" encoding="utf-8"?>
<formControlPr xmlns="http://schemas.microsoft.com/office/spreadsheetml/2009/9/main" objectType="GBox" noThreeD="1"/>
</file>

<file path=xl/ctrlProps/ctrlProp183.xml><?xml version="1.0" encoding="utf-8"?>
<formControlPr xmlns="http://schemas.microsoft.com/office/spreadsheetml/2009/9/main" objectType="GBox" noThreeD="1"/>
</file>

<file path=xl/ctrlProps/ctrlProp184.xml><?xml version="1.0" encoding="utf-8"?>
<formControlPr xmlns="http://schemas.microsoft.com/office/spreadsheetml/2009/9/main" objectType="GBox" noThreeD="1"/>
</file>

<file path=xl/ctrlProps/ctrlProp185.xml><?xml version="1.0" encoding="utf-8"?>
<formControlPr xmlns="http://schemas.microsoft.com/office/spreadsheetml/2009/9/main" objectType="GBox" noThreeD="1"/>
</file>

<file path=xl/ctrlProps/ctrlProp186.xml><?xml version="1.0" encoding="utf-8"?>
<formControlPr xmlns="http://schemas.microsoft.com/office/spreadsheetml/2009/9/main" objectType="GBox" noThreeD="1"/>
</file>

<file path=xl/ctrlProps/ctrlProp187.xml><?xml version="1.0" encoding="utf-8"?>
<formControlPr xmlns="http://schemas.microsoft.com/office/spreadsheetml/2009/9/main" objectType="GBox" noThreeD="1"/>
</file>

<file path=xl/ctrlProps/ctrlProp188.xml><?xml version="1.0" encoding="utf-8"?>
<formControlPr xmlns="http://schemas.microsoft.com/office/spreadsheetml/2009/9/main" objectType="Radio" firstButton="1" lockText="1" noThreeD="1"/>
</file>

<file path=xl/ctrlProps/ctrlProp189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Label" lockText="1"/>
</file>

<file path=xl/ctrlProps/ctrlProp190.xml><?xml version="1.0" encoding="utf-8"?>
<formControlPr xmlns="http://schemas.microsoft.com/office/spreadsheetml/2009/9/main" objectType="Radio" lockText="1" noThreeD="1"/>
</file>

<file path=xl/ctrlProps/ctrlProp191.xml><?xml version="1.0" encoding="utf-8"?>
<formControlPr xmlns="http://schemas.microsoft.com/office/spreadsheetml/2009/9/main" objectType="GBox" noThreeD="1"/>
</file>

<file path=xl/ctrlProps/ctrlProp192.xml><?xml version="1.0" encoding="utf-8"?>
<formControlPr xmlns="http://schemas.microsoft.com/office/spreadsheetml/2009/9/main" objectType="GBox" noThreeD="1"/>
</file>

<file path=xl/ctrlProps/ctrlProp193.xml><?xml version="1.0" encoding="utf-8"?>
<formControlPr xmlns="http://schemas.microsoft.com/office/spreadsheetml/2009/9/main" objectType="GBox" noThreeD="1"/>
</file>

<file path=xl/ctrlProps/ctrlProp194.xml><?xml version="1.0" encoding="utf-8"?>
<formControlPr xmlns="http://schemas.microsoft.com/office/spreadsheetml/2009/9/main" objectType="GBox" noThreeD="1"/>
</file>

<file path=xl/ctrlProps/ctrlProp195.xml><?xml version="1.0" encoding="utf-8"?>
<formControlPr xmlns="http://schemas.microsoft.com/office/spreadsheetml/2009/9/main" objectType="GBox" noThreeD="1"/>
</file>

<file path=xl/ctrlProps/ctrlProp196.xml><?xml version="1.0" encoding="utf-8"?>
<formControlPr xmlns="http://schemas.microsoft.com/office/spreadsheetml/2009/9/main" objectType="GBox" noThreeD="1"/>
</file>

<file path=xl/ctrlProps/ctrlProp197.xml><?xml version="1.0" encoding="utf-8"?>
<formControlPr xmlns="http://schemas.microsoft.com/office/spreadsheetml/2009/9/main" objectType="GBox" noThreeD="1"/>
</file>

<file path=xl/ctrlProps/ctrlProp198.xml><?xml version="1.0" encoding="utf-8"?>
<formControlPr xmlns="http://schemas.microsoft.com/office/spreadsheetml/2009/9/main" objectType="GBox" noThreeD="1"/>
</file>

<file path=xl/ctrlProps/ctrlProp19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fmlaLink="$AP$14" noThreeD="1"/>
</file>

<file path=xl/ctrlProps/ctrlProp20.xml><?xml version="1.0" encoding="utf-8"?>
<formControlPr xmlns="http://schemas.microsoft.com/office/spreadsheetml/2009/9/main" objectType="Label" lockText="1"/>
</file>

<file path=xl/ctrlProps/ctrlProp200.xml><?xml version="1.0" encoding="utf-8"?>
<formControlPr xmlns="http://schemas.microsoft.com/office/spreadsheetml/2009/9/main" objectType="Radio" firstButton="1" lockText="1" noThreeD="1"/>
</file>

<file path=xl/ctrlProps/ctrlProp201.xml><?xml version="1.0" encoding="utf-8"?>
<formControlPr xmlns="http://schemas.microsoft.com/office/spreadsheetml/2009/9/main" objectType="Radio" lockText="1" noThreeD="1"/>
</file>

<file path=xl/ctrlProps/ctrlProp202.xml><?xml version="1.0" encoding="utf-8"?>
<formControlPr xmlns="http://schemas.microsoft.com/office/spreadsheetml/2009/9/main" objectType="Radio" lockText="1" noThreeD="1"/>
</file>

<file path=xl/ctrlProps/ctrlProp203.xml><?xml version="1.0" encoding="utf-8"?>
<formControlPr xmlns="http://schemas.microsoft.com/office/spreadsheetml/2009/9/main" objectType="GBox" noThreeD="1"/>
</file>

<file path=xl/ctrlProps/ctrlProp204.xml><?xml version="1.0" encoding="utf-8"?>
<formControlPr xmlns="http://schemas.microsoft.com/office/spreadsheetml/2009/9/main" objectType="Radio" firstButton="1" lockText="1" noThreeD="1"/>
</file>

<file path=xl/ctrlProps/ctrlProp205.xml><?xml version="1.0" encoding="utf-8"?>
<formControlPr xmlns="http://schemas.microsoft.com/office/spreadsheetml/2009/9/main" objectType="Radio" lockText="1" noThreeD="1"/>
</file>

<file path=xl/ctrlProps/ctrlProp206.xml><?xml version="1.0" encoding="utf-8"?>
<formControlPr xmlns="http://schemas.microsoft.com/office/spreadsheetml/2009/9/main" objectType="Radio" checked="Checked" lockText="1" noThreeD="1"/>
</file>

<file path=xl/ctrlProps/ctrlProp207.xml><?xml version="1.0" encoding="utf-8"?>
<formControlPr xmlns="http://schemas.microsoft.com/office/spreadsheetml/2009/9/main" objectType="Radio" lockText="1" noThreeD="1"/>
</file>

<file path=xl/ctrlProps/ctrlProp208.xml><?xml version="1.0" encoding="utf-8"?>
<formControlPr xmlns="http://schemas.microsoft.com/office/spreadsheetml/2009/9/main" objectType="Radio" lockText="1" noThreeD="1"/>
</file>

<file path=xl/ctrlProps/ctrlProp209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Label" lockText="1"/>
</file>

<file path=xl/ctrlProps/ctrlProp210.xml><?xml version="1.0" encoding="utf-8"?>
<formControlPr xmlns="http://schemas.microsoft.com/office/spreadsheetml/2009/9/main" objectType="Radio" firstButton="1" lockText="1" noThreeD="1"/>
</file>

<file path=xl/ctrlProps/ctrlProp211.xml><?xml version="1.0" encoding="utf-8"?>
<formControlPr xmlns="http://schemas.microsoft.com/office/spreadsheetml/2009/9/main" objectType="Radio" lockText="1" noThreeD="1"/>
</file>

<file path=xl/ctrlProps/ctrlProp212.xml><?xml version="1.0" encoding="utf-8"?>
<formControlPr xmlns="http://schemas.microsoft.com/office/spreadsheetml/2009/9/main" objectType="Radio" lockText="1" noThreeD="1"/>
</file>

<file path=xl/ctrlProps/ctrlProp213.xml><?xml version="1.0" encoding="utf-8"?>
<formControlPr xmlns="http://schemas.microsoft.com/office/spreadsheetml/2009/9/main" objectType="GBox" noThreeD="1"/>
</file>

<file path=xl/ctrlProps/ctrlProp214.xml><?xml version="1.0" encoding="utf-8"?>
<formControlPr xmlns="http://schemas.microsoft.com/office/spreadsheetml/2009/9/main" objectType="Drop" dropLines="6" dropStyle="combo" dx="26" fmlaLink="$N$12" fmlaRange="$M$12:$M$17" noThreeD="1" sel="1" val="0"/>
</file>

<file path=xl/ctrlProps/ctrlProp22.xml><?xml version="1.0" encoding="utf-8"?>
<formControlPr xmlns="http://schemas.microsoft.com/office/spreadsheetml/2009/9/main" objectType="Label" lockText="1"/>
</file>

<file path=xl/ctrlProps/ctrlProp23.xml><?xml version="1.0" encoding="utf-8"?>
<formControlPr xmlns="http://schemas.microsoft.com/office/spreadsheetml/2009/9/main" objectType="Label" lockText="1"/>
</file>

<file path=xl/ctrlProps/ctrlProp24.xml><?xml version="1.0" encoding="utf-8"?>
<formControlPr xmlns="http://schemas.microsoft.com/office/spreadsheetml/2009/9/main" objectType="Label" lockText="1"/>
</file>

<file path=xl/ctrlProps/ctrlProp25.xml><?xml version="1.0" encoding="utf-8"?>
<formControlPr xmlns="http://schemas.microsoft.com/office/spreadsheetml/2009/9/main" objectType="Label" lockText="1"/>
</file>

<file path=xl/ctrlProps/ctrlProp26.xml><?xml version="1.0" encoding="utf-8"?>
<formControlPr xmlns="http://schemas.microsoft.com/office/spreadsheetml/2009/9/main" objectType="Label" lockText="1"/>
</file>

<file path=xl/ctrlProps/ctrlProp27.xml><?xml version="1.0" encoding="utf-8"?>
<formControlPr xmlns="http://schemas.microsoft.com/office/spreadsheetml/2009/9/main" objectType="Label" lockText="1"/>
</file>

<file path=xl/ctrlProps/ctrlProp28.xml><?xml version="1.0" encoding="utf-8"?>
<formControlPr xmlns="http://schemas.microsoft.com/office/spreadsheetml/2009/9/main" objectType="Label" lockText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AP$17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Radio" firstButton="1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Radio" firstButton="1" lockText="1" noThreeD="1"/>
</file>

<file path=xl/ctrlProps/ctrlProp4.xml><?xml version="1.0" encoding="utf-8"?>
<formControlPr xmlns="http://schemas.microsoft.com/office/spreadsheetml/2009/9/main" objectType="CheckBox" fmlaLink="$AP$12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Radio" firstButton="1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Radio" firstButton="1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Drop" dropLines="4" dropStyle="combo" dx="26" fmlaLink="$AQ$26" fmlaRange="$AQ$58:$AQ$61" noThreeD="1" sel="4" val="0"/>
</file>

<file path=xl/ctrlProps/ctrlProp50.xml><?xml version="1.0" encoding="utf-8"?>
<formControlPr xmlns="http://schemas.microsoft.com/office/spreadsheetml/2009/9/main" objectType="Radio" firstButton="1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Radio" firstButton="1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Drop" dropLines="4" dropStyle="combo" dx="26" fmlaLink="$AS$26" fmlaRange="$AS$22:$AS$25" noThreeD="1" sel="4" val="0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Radio" firstButton="1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Radio" firstButton="1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Drop" dropLines="4" dropStyle="combo" dx="26" fmlaLink="$AR$7" fmlaRange="$AR$8:$AR$11" noThreeD="1" sel="4" val="0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Radio" firstButton="1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Radio" firstButton="1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checked="Checked" lockText="1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Drop" dropLines="4" dropStyle="combo" dx="26" fmlaLink="$AS$7" fmlaRange="$AR$8:$AR$11" noThreeD="1" sel="4" val="0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Radio" firstButton="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Radio" firstButton="1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CheckBox" fmlaLink="$AP$15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Radio" firstButton="1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GBox" noThreeD="1"/>
</file>

<file path=xl/ctrlProps/ctrlProp96.xml><?xml version="1.0" encoding="utf-8"?>
<formControlPr xmlns="http://schemas.microsoft.com/office/spreadsheetml/2009/9/main" objectType="Radio" firstButton="1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29066</xdr:colOff>
      <xdr:row>0</xdr:row>
      <xdr:rowOff>60960</xdr:rowOff>
    </xdr:from>
    <xdr:to>
      <xdr:col>37</xdr:col>
      <xdr:colOff>0</xdr:colOff>
      <xdr:row>3</xdr:row>
      <xdr:rowOff>215900</xdr:rowOff>
    </xdr:to>
    <xdr:pic>
      <xdr:nvPicPr>
        <xdr:cNvPr id="22560" name="Bild 2" descr="wi_bank_rgb_800_1z">
          <a:extLst>
            <a:ext uri="{FF2B5EF4-FFF2-40B4-BE49-F238E27FC236}">
              <a16:creationId xmlns:a16="http://schemas.microsoft.com/office/drawing/2014/main" id="{00000000-0008-0000-0000-0000205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0416" y="60960"/>
          <a:ext cx="1710834" cy="720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35</xdr:row>
          <xdr:rowOff>57150</xdr:rowOff>
        </xdr:from>
        <xdr:to>
          <xdr:col>4</xdr:col>
          <xdr:colOff>57150</xdr:colOff>
          <xdr:row>37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55</xdr:row>
          <xdr:rowOff>12700</xdr:rowOff>
        </xdr:from>
        <xdr:to>
          <xdr:col>4</xdr:col>
          <xdr:colOff>76200</xdr:colOff>
          <xdr:row>56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62</xdr:row>
          <xdr:rowOff>88900</xdr:rowOff>
        </xdr:from>
        <xdr:to>
          <xdr:col>4</xdr:col>
          <xdr:colOff>63500</xdr:colOff>
          <xdr:row>64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45</xdr:row>
          <xdr:rowOff>31750</xdr:rowOff>
        </xdr:from>
        <xdr:to>
          <xdr:col>4</xdr:col>
          <xdr:colOff>76200</xdr:colOff>
          <xdr:row>46</xdr:row>
          <xdr:rowOff>25400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59</xdr:row>
          <xdr:rowOff>0</xdr:rowOff>
        </xdr:from>
        <xdr:to>
          <xdr:col>24</xdr:col>
          <xdr:colOff>44450</xdr:colOff>
          <xdr:row>59</xdr:row>
          <xdr:rowOff>152400</xdr:rowOff>
        </xdr:to>
        <xdr:sp macro="" textlink="">
          <xdr:nvSpPr>
            <xdr:cNvPr id="1905" name="Drop Down 881" hidden="1">
              <a:extLst>
                <a:ext uri="{63B3BB69-23CF-44E3-9099-C40C66FF867C}">
                  <a14:compatExt spid="_x0000_s1905"/>
                </a:ext>
                <a:ext uri="{FF2B5EF4-FFF2-40B4-BE49-F238E27FC236}">
                  <a16:creationId xmlns:a16="http://schemas.microsoft.com/office/drawing/2014/main" id="{00000000-0008-0000-0000-000071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60</xdr:row>
          <xdr:rowOff>31750</xdr:rowOff>
        </xdr:from>
        <xdr:to>
          <xdr:col>24</xdr:col>
          <xdr:colOff>38100</xdr:colOff>
          <xdr:row>60</xdr:row>
          <xdr:rowOff>177800</xdr:rowOff>
        </xdr:to>
        <xdr:sp macro="" textlink="">
          <xdr:nvSpPr>
            <xdr:cNvPr id="1907" name="Drop Down 883" hidden="1">
              <a:extLst>
                <a:ext uri="{63B3BB69-23CF-44E3-9099-C40C66FF867C}">
                  <a14:compatExt spid="_x0000_s1907"/>
                </a:ext>
                <a:ext uri="{FF2B5EF4-FFF2-40B4-BE49-F238E27FC236}">
                  <a16:creationId xmlns:a16="http://schemas.microsoft.com/office/drawing/2014/main" id="{00000000-0008-0000-0000-000073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165100</xdr:colOff>
          <xdr:row>39</xdr:row>
          <xdr:rowOff>38100</xdr:rowOff>
        </xdr:from>
        <xdr:to>
          <xdr:col>15</xdr:col>
          <xdr:colOff>19050</xdr:colOff>
          <xdr:row>40</xdr:row>
          <xdr:rowOff>19050</xdr:rowOff>
        </xdr:to>
        <xdr:sp macro="" textlink="">
          <xdr:nvSpPr>
            <xdr:cNvPr id="1930" name="Drop Down 906" hidden="1">
              <a:extLst>
                <a:ext uri="{63B3BB69-23CF-44E3-9099-C40C66FF867C}">
                  <a14:compatExt spid="_x0000_s1930"/>
                </a:ext>
                <a:ext uri="{FF2B5EF4-FFF2-40B4-BE49-F238E27FC236}">
                  <a16:creationId xmlns:a16="http://schemas.microsoft.com/office/drawing/2014/main" id="{00000000-0008-0000-0000-00008A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48</xdr:row>
          <xdr:rowOff>31750</xdr:rowOff>
        </xdr:from>
        <xdr:to>
          <xdr:col>15</xdr:col>
          <xdr:colOff>19050</xdr:colOff>
          <xdr:row>49</xdr:row>
          <xdr:rowOff>25400</xdr:rowOff>
        </xdr:to>
        <xdr:sp macro="" textlink="">
          <xdr:nvSpPr>
            <xdr:cNvPr id="1931" name="Drop Down 907" hidden="1">
              <a:extLst>
                <a:ext uri="{63B3BB69-23CF-44E3-9099-C40C66FF867C}">
                  <a14:compatExt spid="_x0000_s1931"/>
                </a:ext>
                <a:ext uri="{FF2B5EF4-FFF2-40B4-BE49-F238E27FC236}">
                  <a16:creationId xmlns:a16="http://schemas.microsoft.com/office/drawing/2014/main" id="{00000000-0008-0000-0000-00008B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42</xdr:row>
          <xdr:rowOff>57150</xdr:rowOff>
        </xdr:from>
        <xdr:to>
          <xdr:col>4</xdr:col>
          <xdr:colOff>76200</xdr:colOff>
          <xdr:row>43</xdr:row>
          <xdr:rowOff>190500</xdr:rowOff>
        </xdr:to>
        <xdr:sp macro="" textlink="">
          <xdr:nvSpPr>
            <xdr:cNvPr id="22528" name="Check Box 1024" hidden="1">
              <a:extLst>
                <a:ext uri="{63B3BB69-23CF-44E3-9099-C40C66FF867C}">
                  <a14:compatExt spid="_x0000_s22528"/>
                </a:ext>
                <a:ext uri="{FF2B5EF4-FFF2-40B4-BE49-F238E27FC236}">
                  <a16:creationId xmlns:a16="http://schemas.microsoft.com/office/drawing/2014/main" id="{00000000-0008-0000-0000-00000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52</xdr:row>
          <xdr:rowOff>31750</xdr:rowOff>
        </xdr:from>
        <xdr:to>
          <xdr:col>4</xdr:col>
          <xdr:colOff>76200</xdr:colOff>
          <xdr:row>53</xdr:row>
          <xdr:rowOff>25400</xdr:rowOff>
        </xdr:to>
        <xdr:sp macro="" textlink="">
          <xdr:nvSpPr>
            <xdr:cNvPr id="22529" name="Check Box 1025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0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69850</xdr:colOff>
          <xdr:row>6</xdr:row>
          <xdr:rowOff>133350</xdr:rowOff>
        </xdr:from>
        <xdr:to>
          <xdr:col>21</xdr:col>
          <xdr:colOff>50800</xdr:colOff>
          <xdr:row>8</xdr:row>
          <xdr:rowOff>0</xdr:rowOff>
        </xdr:to>
        <xdr:sp macro="" textlink="">
          <xdr:nvSpPr>
            <xdr:cNvPr id="6411" name="Drop Down 267" hidden="1">
              <a:extLst>
                <a:ext uri="{63B3BB69-23CF-44E3-9099-C40C66FF867C}">
                  <a14:compatExt spid="_x0000_s6411"/>
                </a:ext>
                <a:ext uri="{FF2B5EF4-FFF2-40B4-BE49-F238E27FC236}">
                  <a16:creationId xmlns:a16="http://schemas.microsoft.com/office/drawing/2014/main" id="{00000000-0008-0000-0200-00000B1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83820</xdr:colOff>
      <xdr:row>0</xdr:row>
      <xdr:rowOff>45720</xdr:rowOff>
    </xdr:from>
    <xdr:to>
      <xdr:col>26</xdr:col>
      <xdr:colOff>60960</xdr:colOff>
      <xdr:row>5</xdr:row>
      <xdr:rowOff>76200</xdr:rowOff>
    </xdr:to>
    <xdr:pic>
      <xdr:nvPicPr>
        <xdr:cNvPr id="14779" name="Bild 2" descr="wi_bank_rgb_800_1z">
          <a:extLst>
            <a:ext uri="{FF2B5EF4-FFF2-40B4-BE49-F238E27FC236}">
              <a16:creationId xmlns:a16="http://schemas.microsoft.com/office/drawing/2014/main" id="{00000000-0008-0000-0600-0000BB3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2970" y="45720"/>
          <a:ext cx="1780540" cy="792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20</xdr:row>
          <xdr:rowOff>19050</xdr:rowOff>
        </xdr:from>
        <xdr:to>
          <xdr:col>3</xdr:col>
          <xdr:colOff>69850</xdr:colOff>
          <xdr:row>22</xdr:row>
          <xdr:rowOff>31750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6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23</xdr:row>
          <xdr:rowOff>50800</xdr:rowOff>
        </xdr:from>
        <xdr:to>
          <xdr:col>3</xdr:col>
          <xdr:colOff>76200</xdr:colOff>
          <xdr:row>25</xdr:row>
          <xdr:rowOff>19050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6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0</xdr:row>
          <xdr:rowOff>0</xdr:rowOff>
        </xdr:from>
        <xdr:to>
          <xdr:col>8</xdr:col>
          <xdr:colOff>12700</xdr:colOff>
          <xdr:row>0</xdr:row>
          <xdr:rowOff>0</xdr:rowOff>
        </xdr:to>
        <xdr:sp macro="" textlink="">
          <xdr:nvSpPr>
            <xdr:cNvPr id="11265" name="Labe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12700</xdr:colOff>
          <xdr:row>0</xdr:row>
          <xdr:rowOff>0</xdr:rowOff>
        </xdr:from>
        <xdr:to>
          <xdr:col>8</xdr:col>
          <xdr:colOff>12700</xdr:colOff>
          <xdr:row>0</xdr:row>
          <xdr:rowOff>0</xdr:rowOff>
        </xdr:to>
        <xdr:sp macro="" textlink="">
          <xdr:nvSpPr>
            <xdr:cNvPr id="11266" name="Labe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7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7" name="Labe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7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8" name="Labe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7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9" name="Label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7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0" name="Label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7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1" name="Label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7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2" name="Label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7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3" name="Label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7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4" name="Label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7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5" name="Label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7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6" name="Label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7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7" name="Label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7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8" name="Label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7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88900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9" name="Label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7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11</xdr:row>
          <xdr:rowOff>38100</xdr:rowOff>
        </xdr:from>
        <xdr:to>
          <xdr:col>8</xdr:col>
          <xdr:colOff>946150</xdr:colOff>
          <xdr:row>12</xdr:row>
          <xdr:rowOff>57150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7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12</xdr:row>
          <xdr:rowOff>76200</xdr:rowOff>
        </xdr:from>
        <xdr:to>
          <xdr:col>10</xdr:col>
          <xdr:colOff>38100</xdr:colOff>
          <xdr:row>13</xdr:row>
          <xdr:rowOff>107950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7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13</xdr:row>
          <xdr:rowOff>133350</xdr:rowOff>
        </xdr:from>
        <xdr:to>
          <xdr:col>9</xdr:col>
          <xdr:colOff>228600</xdr:colOff>
          <xdr:row>15</xdr:row>
          <xdr:rowOff>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7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419100</xdr:colOff>
      <xdr:row>0</xdr:row>
      <xdr:rowOff>99060</xdr:rowOff>
    </xdr:from>
    <xdr:to>
      <xdr:col>11</xdr:col>
      <xdr:colOff>0</xdr:colOff>
      <xdr:row>5</xdr:row>
      <xdr:rowOff>156634</xdr:rowOff>
    </xdr:to>
    <xdr:pic>
      <xdr:nvPicPr>
        <xdr:cNvPr id="20709" name="Bild 2" descr="wi_bank_rgb_800_1z">
          <a:extLst>
            <a:ext uri="{FF2B5EF4-FFF2-40B4-BE49-F238E27FC236}">
              <a16:creationId xmlns:a16="http://schemas.microsoft.com/office/drawing/2014/main" id="{00000000-0008-0000-0800-0000E55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33" y="99060"/>
          <a:ext cx="1841500" cy="785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15</xdr:row>
          <xdr:rowOff>69850</xdr:rowOff>
        </xdr:from>
        <xdr:to>
          <xdr:col>4</xdr:col>
          <xdr:colOff>565150</xdr:colOff>
          <xdr:row>16</xdr:row>
          <xdr:rowOff>0</xdr:rowOff>
        </xdr:to>
        <xdr:sp macro="" textlink="">
          <xdr:nvSpPr>
            <xdr:cNvPr id="31880" name="Group Box 136" hidden="1">
              <a:extLst>
                <a:ext uri="{63B3BB69-23CF-44E3-9099-C40C66FF867C}">
                  <a14:compatExt spid="_x0000_s31880"/>
                </a:ext>
                <a:ext uri="{FF2B5EF4-FFF2-40B4-BE49-F238E27FC236}">
                  <a16:creationId xmlns:a16="http://schemas.microsoft.com/office/drawing/2014/main" id="{00000000-0008-0000-0900-00008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14</xdr:row>
          <xdr:rowOff>0</xdr:rowOff>
        </xdr:from>
        <xdr:to>
          <xdr:col>5</xdr:col>
          <xdr:colOff>127000</xdr:colOff>
          <xdr:row>15</xdr:row>
          <xdr:rowOff>57150</xdr:rowOff>
        </xdr:to>
        <xdr:sp macro="" textlink="">
          <xdr:nvSpPr>
            <xdr:cNvPr id="31876" name="Group Box 132" hidden="1">
              <a:extLst>
                <a:ext uri="{63B3BB69-23CF-44E3-9099-C40C66FF867C}">
                  <a14:compatExt spid="_x0000_s31876"/>
                </a:ext>
                <a:ext uri="{FF2B5EF4-FFF2-40B4-BE49-F238E27FC236}">
                  <a16:creationId xmlns:a16="http://schemas.microsoft.com/office/drawing/2014/main" id="{00000000-0008-0000-0900-00008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16</xdr:row>
          <xdr:rowOff>50800</xdr:rowOff>
        </xdr:from>
        <xdr:to>
          <xdr:col>2</xdr:col>
          <xdr:colOff>469900</xdr:colOff>
          <xdr:row>16</xdr:row>
          <xdr:rowOff>260350</xdr:rowOff>
        </xdr:to>
        <xdr:sp macro="" textlink="">
          <xdr:nvSpPr>
            <xdr:cNvPr id="31881" name="Option Button 137" hidden="1">
              <a:extLst>
                <a:ext uri="{63B3BB69-23CF-44E3-9099-C40C66FF867C}">
                  <a14:compatExt spid="_x0000_s31881"/>
                </a:ext>
                <a:ext uri="{FF2B5EF4-FFF2-40B4-BE49-F238E27FC236}">
                  <a16:creationId xmlns:a16="http://schemas.microsoft.com/office/drawing/2014/main" id="{00000000-0008-0000-0900-00008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16</xdr:row>
          <xdr:rowOff>50800</xdr:rowOff>
        </xdr:from>
        <xdr:to>
          <xdr:col>3</xdr:col>
          <xdr:colOff>469900</xdr:colOff>
          <xdr:row>16</xdr:row>
          <xdr:rowOff>260350</xdr:rowOff>
        </xdr:to>
        <xdr:sp macro="" textlink="">
          <xdr:nvSpPr>
            <xdr:cNvPr id="31882" name="Option Button 138" hidden="1">
              <a:extLst>
                <a:ext uri="{63B3BB69-23CF-44E3-9099-C40C66FF867C}">
                  <a14:compatExt spid="_x0000_s31882"/>
                </a:ext>
                <a:ext uri="{FF2B5EF4-FFF2-40B4-BE49-F238E27FC236}">
                  <a16:creationId xmlns:a16="http://schemas.microsoft.com/office/drawing/2014/main" id="{00000000-0008-0000-0900-00008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16</xdr:row>
          <xdr:rowOff>50800</xdr:rowOff>
        </xdr:from>
        <xdr:to>
          <xdr:col>4</xdr:col>
          <xdr:colOff>469900</xdr:colOff>
          <xdr:row>16</xdr:row>
          <xdr:rowOff>260350</xdr:rowOff>
        </xdr:to>
        <xdr:sp macro="" textlink="">
          <xdr:nvSpPr>
            <xdr:cNvPr id="31883" name="Option Button 139" hidden="1">
              <a:extLst>
                <a:ext uri="{63B3BB69-23CF-44E3-9099-C40C66FF867C}">
                  <a14:compatExt spid="_x0000_s31883"/>
                </a:ext>
                <a:ext uri="{FF2B5EF4-FFF2-40B4-BE49-F238E27FC236}">
                  <a16:creationId xmlns:a16="http://schemas.microsoft.com/office/drawing/2014/main" id="{00000000-0008-0000-0900-00008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0</xdr:rowOff>
        </xdr:from>
        <xdr:to>
          <xdr:col>5</xdr:col>
          <xdr:colOff>95250</xdr:colOff>
          <xdr:row>16</xdr:row>
          <xdr:rowOff>304800</xdr:rowOff>
        </xdr:to>
        <xdr:sp macro="" textlink="">
          <xdr:nvSpPr>
            <xdr:cNvPr id="31884" name="Group Box 140" hidden="1">
              <a:extLst>
                <a:ext uri="{63B3BB69-23CF-44E3-9099-C40C66FF867C}">
                  <a14:compatExt spid="_x0000_s31884"/>
                </a:ext>
                <a:ext uri="{FF2B5EF4-FFF2-40B4-BE49-F238E27FC236}">
                  <a16:creationId xmlns:a16="http://schemas.microsoft.com/office/drawing/2014/main" id="{00000000-0008-0000-0900-00008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17</xdr:row>
          <xdr:rowOff>609600</xdr:rowOff>
        </xdr:from>
        <xdr:to>
          <xdr:col>5</xdr:col>
          <xdr:colOff>95250</xdr:colOff>
          <xdr:row>19</xdr:row>
          <xdr:rowOff>0</xdr:rowOff>
        </xdr:to>
        <xdr:sp macro="" textlink="">
          <xdr:nvSpPr>
            <xdr:cNvPr id="31885" name="Group Box 141" hidden="1">
              <a:extLst>
                <a:ext uri="{63B3BB69-23CF-44E3-9099-C40C66FF867C}">
                  <a14:compatExt spid="_x0000_s31885"/>
                </a:ext>
                <a:ext uri="{FF2B5EF4-FFF2-40B4-BE49-F238E27FC236}">
                  <a16:creationId xmlns:a16="http://schemas.microsoft.com/office/drawing/2014/main" id="{00000000-0008-0000-0900-00008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206375</xdr:colOff>
          <xdr:row>17</xdr:row>
          <xdr:rowOff>200025</xdr:rowOff>
        </xdr:from>
        <xdr:to>
          <xdr:col>4</xdr:col>
          <xdr:colOff>463550</xdr:colOff>
          <xdr:row>17</xdr:row>
          <xdr:rowOff>425450</xdr:rowOff>
        </xdr:to>
        <xdr:grpSp>
          <xdr:nvGrpSpPr>
            <xdr:cNvPr id="149" name="Gruppieren 148">
              <a:extLst>
                <a:ext uri="{FF2B5EF4-FFF2-40B4-BE49-F238E27FC236}">
                  <a16:creationId xmlns:a16="http://schemas.microsoft.com/office/drawing/2014/main" id="{00000000-0008-0000-0900-000095000000}"/>
                </a:ext>
              </a:extLst>
            </xdr:cNvPr>
            <xdr:cNvGrpSpPr/>
          </xdr:nvGrpSpPr>
          <xdr:grpSpPr>
            <a:xfrm>
              <a:off x="4867275" y="2832100"/>
              <a:ext cx="1549400" cy="231775"/>
              <a:chOff x="4657716" y="1666875"/>
              <a:chExt cx="1546253" cy="225423"/>
            </a:xfrm>
            <a:solidFill>
              <a:schemeClr val="accent1"/>
            </a:solidFill>
            <a:effectLst>
              <a:glow rad="127000">
                <a:schemeClr val="accent2"/>
              </a:glow>
            </a:effectLst>
          </xdr:grpSpPr>
          <xdr:sp macro="" textlink="">
            <xdr:nvSpPr>
              <xdr:cNvPr id="31890" name="Option Button 146" hidden="1">
                <a:extLst>
                  <a:ext uri="{63B3BB69-23CF-44E3-9099-C40C66FF867C}">
                    <a14:compatExt spid="_x0000_s31890"/>
                  </a:ext>
                  <a:ext uri="{FF2B5EF4-FFF2-40B4-BE49-F238E27FC236}">
                    <a16:creationId xmlns:a16="http://schemas.microsoft.com/office/drawing/2014/main" id="{00000000-0008-0000-0900-0000927C0000}"/>
                  </a:ext>
                </a:extLst>
              </xdr:cNvPr>
              <xdr:cNvSpPr/>
            </xdr:nvSpPr>
            <xdr:spPr bwMode="auto">
              <a:xfrm>
                <a:off x="4657716" y="1673223"/>
                <a:ext cx="238126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91" name="Option Button 147" hidden="1">
                <a:extLst>
                  <a:ext uri="{63B3BB69-23CF-44E3-9099-C40C66FF867C}">
                    <a14:compatExt spid="_x0000_s31891"/>
                  </a:ext>
                  <a:ext uri="{FF2B5EF4-FFF2-40B4-BE49-F238E27FC236}">
                    <a16:creationId xmlns:a16="http://schemas.microsoft.com/office/drawing/2014/main" id="{00000000-0008-0000-0900-0000937C0000}"/>
                  </a:ext>
                </a:extLst>
              </xdr:cNvPr>
              <xdr:cNvSpPr/>
            </xdr:nvSpPr>
            <xdr:spPr bwMode="auto">
              <a:xfrm>
                <a:off x="5299075" y="1666875"/>
                <a:ext cx="23812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92" name="Option Button 148" hidden="1">
                <a:extLst>
                  <a:ext uri="{63B3BB69-23CF-44E3-9099-C40C66FF867C}">
                    <a14:compatExt spid="_x0000_s31892"/>
                  </a:ext>
                  <a:ext uri="{FF2B5EF4-FFF2-40B4-BE49-F238E27FC236}">
                    <a16:creationId xmlns:a16="http://schemas.microsoft.com/office/drawing/2014/main" id="{00000000-0008-0000-0900-0000947C0000}"/>
                  </a:ext>
                </a:extLst>
              </xdr:cNvPr>
              <xdr:cNvSpPr/>
            </xdr:nvSpPr>
            <xdr:spPr bwMode="auto">
              <a:xfrm>
                <a:off x="5965847" y="1666875"/>
                <a:ext cx="238122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17</xdr:row>
          <xdr:rowOff>12700</xdr:rowOff>
        </xdr:from>
        <xdr:to>
          <xdr:col>5</xdr:col>
          <xdr:colOff>95250</xdr:colOff>
          <xdr:row>18</xdr:row>
          <xdr:rowOff>0</xdr:rowOff>
        </xdr:to>
        <xdr:sp macro="" textlink="">
          <xdr:nvSpPr>
            <xdr:cNvPr id="31893" name="Group Box 149" hidden="1">
              <a:extLst>
                <a:ext uri="{63B3BB69-23CF-44E3-9099-C40C66FF867C}">
                  <a14:compatExt spid="_x0000_s31893"/>
                </a:ext>
                <a:ext uri="{FF2B5EF4-FFF2-40B4-BE49-F238E27FC236}">
                  <a16:creationId xmlns:a16="http://schemas.microsoft.com/office/drawing/2014/main" id="{00000000-0008-0000-0900-00009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222250</xdr:colOff>
          <xdr:row>18</xdr:row>
          <xdr:rowOff>203200</xdr:rowOff>
        </xdr:from>
        <xdr:to>
          <xdr:col>2</xdr:col>
          <xdr:colOff>488950</xdr:colOff>
          <xdr:row>18</xdr:row>
          <xdr:rowOff>431800</xdr:rowOff>
        </xdr:to>
        <xdr:sp macro="" textlink="">
          <xdr:nvSpPr>
            <xdr:cNvPr id="31894" name="Option Button 150" hidden="1">
              <a:extLst>
                <a:ext uri="{63B3BB69-23CF-44E3-9099-C40C66FF867C}">
                  <a14:compatExt spid="_x0000_s31894"/>
                </a:ext>
                <a:ext uri="{FF2B5EF4-FFF2-40B4-BE49-F238E27FC236}">
                  <a16:creationId xmlns:a16="http://schemas.microsoft.com/office/drawing/2014/main" id="{00000000-0008-0000-0900-00009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222250</xdr:colOff>
          <xdr:row>18</xdr:row>
          <xdr:rowOff>209550</xdr:rowOff>
        </xdr:from>
        <xdr:to>
          <xdr:col>3</xdr:col>
          <xdr:colOff>488950</xdr:colOff>
          <xdr:row>18</xdr:row>
          <xdr:rowOff>431800</xdr:rowOff>
        </xdr:to>
        <xdr:sp macro="" textlink="">
          <xdr:nvSpPr>
            <xdr:cNvPr id="31895" name="Option Button 151" hidden="1">
              <a:extLst>
                <a:ext uri="{63B3BB69-23CF-44E3-9099-C40C66FF867C}">
                  <a14:compatExt spid="_x0000_s31895"/>
                </a:ext>
                <a:ext uri="{FF2B5EF4-FFF2-40B4-BE49-F238E27FC236}">
                  <a16:creationId xmlns:a16="http://schemas.microsoft.com/office/drawing/2014/main" id="{00000000-0008-0000-0900-00009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222250</xdr:colOff>
          <xdr:row>18</xdr:row>
          <xdr:rowOff>209550</xdr:rowOff>
        </xdr:from>
        <xdr:to>
          <xdr:col>4</xdr:col>
          <xdr:colOff>488950</xdr:colOff>
          <xdr:row>18</xdr:row>
          <xdr:rowOff>431800</xdr:rowOff>
        </xdr:to>
        <xdr:sp macro="" textlink="">
          <xdr:nvSpPr>
            <xdr:cNvPr id="31896" name="Option Button 152" hidden="1">
              <a:extLst>
                <a:ext uri="{63B3BB69-23CF-44E3-9099-C40C66FF867C}">
                  <a14:compatExt spid="_x0000_s31896"/>
                </a:ext>
                <a:ext uri="{FF2B5EF4-FFF2-40B4-BE49-F238E27FC236}">
                  <a16:creationId xmlns:a16="http://schemas.microsoft.com/office/drawing/2014/main" id="{00000000-0008-0000-0900-00009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19</xdr:row>
          <xdr:rowOff>50800</xdr:rowOff>
        </xdr:from>
        <xdr:to>
          <xdr:col>2</xdr:col>
          <xdr:colOff>469900</xdr:colOff>
          <xdr:row>19</xdr:row>
          <xdr:rowOff>260350</xdr:rowOff>
        </xdr:to>
        <xdr:sp macro="" textlink="">
          <xdr:nvSpPr>
            <xdr:cNvPr id="31897" name="Option Button 153" hidden="1">
              <a:extLst>
                <a:ext uri="{63B3BB69-23CF-44E3-9099-C40C66FF867C}">
                  <a14:compatExt spid="_x0000_s31897"/>
                </a:ext>
                <a:ext uri="{FF2B5EF4-FFF2-40B4-BE49-F238E27FC236}">
                  <a16:creationId xmlns:a16="http://schemas.microsoft.com/office/drawing/2014/main" id="{00000000-0008-0000-0900-00009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19</xdr:row>
          <xdr:rowOff>50800</xdr:rowOff>
        </xdr:from>
        <xdr:to>
          <xdr:col>3</xdr:col>
          <xdr:colOff>469900</xdr:colOff>
          <xdr:row>19</xdr:row>
          <xdr:rowOff>260350</xdr:rowOff>
        </xdr:to>
        <xdr:sp macro="" textlink="">
          <xdr:nvSpPr>
            <xdr:cNvPr id="31898" name="Option Button 154" hidden="1">
              <a:extLst>
                <a:ext uri="{63B3BB69-23CF-44E3-9099-C40C66FF867C}">
                  <a14:compatExt spid="_x0000_s31898"/>
                </a:ext>
                <a:ext uri="{FF2B5EF4-FFF2-40B4-BE49-F238E27FC236}">
                  <a16:creationId xmlns:a16="http://schemas.microsoft.com/office/drawing/2014/main" id="{00000000-0008-0000-0900-00009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19</xdr:row>
          <xdr:rowOff>50800</xdr:rowOff>
        </xdr:from>
        <xdr:to>
          <xdr:col>4</xdr:col>
          <xdr:colOff>469900</xdr:colOff>
          <xdr:row>19</xdr:row>
          <xdr:rowOff>260350</xdr:rowOff>
        </xdr:to>
        <xdr:sp macro="" textlink="">
          <xdr:nvSpPr>
            <xdr:cNvPr id="31899" name="Option Button 155" hidden="1">
              <a:extLst>
                <a:ext uri="{63B3BB69-23CF-44E3-9099-C40C66FF867C}">
                  <a14:compatExt spid="_x0000_s31899"/>
                </a:ext>
                <a:ext uri="{FF2B5EF4-FFF2-40B4-BE49-F238E27FC236}">
                  <a16:creationId xmlns:a16="http://schemas.microsoft.com/office/drawing/2014/main" id="{00000000-0008-0000-0900-00009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12700</xdr:rowOff>
        </xdr:from>
        <xdr:to>
          <xdr:col>5</xdr:col>
          <xdr:colOff>127000</xdr:colOff>
          <xdr:row>20</xdr:row>
          <xdr:rowOff>0</xdr:rowOff>
        </xdr:to>
        <xdr:sp macro="" textlink="">
          <xdr:nvSpPr>
            <xdr:cNvPr id="31900" name="Group Box 156" hidden="1">
              <a:extLst>
                <a:ext uri="{63B3BB69-23CF-44E3-9099-C40C66FF867C}">
                  <a14:compatExt spid="_x0000_s31900"/>
                </a:ext>
                <a:ext uri="{FF2B5EF4-FFF2-40B4-BE49-F238E27FC236}">
                  <a16:creationId xmlns:a16="http://schemas.microsoft.com/office/drawing/2014/main" id="{00000000-0008-0000-0900-00009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21</xdr:row>
          <xdr:rowOff>50800</xdr:rowOff>
        </xdr:from>
        <xdr:to>
          <xdr:col>2</xdr:col>
          <xdr:colOff>469900</xdr:colOff>
          <xdr:row>21</xdr:row>
          <xdr:rowOff>260350</xdr:rowOff>
        </xdr:to>
        <xdr:sp macro="" textlink="">
          <xdr:nvSpPr>
            <xdr:cNvPr id="31901" name="Option Button 157" hidden="1">
              <a:extLst>
                <a:ext uri="{63B3BB69-23CF-44E3-9099-C40C66FF867C}">
                  <a14:compatExt spid="_x0000_s31901"/>
                </a:ext>
                <a:ext uri="{FF2B5EF4-FFF2-40B4-BE49-F238E27FC236}">
                  <a16:creationId xmlns:a16="http://schemas.microsoft.com/office/drawing/2014/main" id="{00000000-0008-0000-0900-00009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21</xdr:row>
          <xdr:rowOff>50800</xdr:rowOff>
        </xdr:from>
        <xdr:to>
          <xdr:col>3</xdr:col>
          <xdr:colOff>469900</xdr:colOff>
          <xdr:row>21</xdr:row>
          <xdr:rowOff>260350</xdr:rowOff>
        </xdr:to>
        <xdr:sp macro="" textlink="">
          <xdr:nvSpPr>
            <xdr:cNvPr id="31902" name="Option Button 158" hidden="1">
              <a:extLst>
                <a:ext uri="{63B3BB69-23CF-44E3-9099-C40C66FF867C}">
                  <a14:compatExt spid="_x0000_s31902"/>
                </a:ext>
                <a:ext uri="{FF2B5EF4-FFF2-40B4-BE49-F238E27FC236}">
                  <a16:creationId xmlns:a16="http://schemas.microsoft.com/office/drawing/2014/main" id="{00000000-0008-0000-0900-00009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21</xdr:row>
          <xdr:rowOff>50800</xdr:rowOff>
        </xdr:from>
        <xdr:to>
          <xdr:col>4</xdr:col>
          <xdr:colOff>469900</xdr:colOff>
          <xdr:row>21</xdr:row>
          <xdr:rowOff>260350</xdr:rowOff>
        </xdr:to>
        <xdr:sp macro="" textlink="">
          <xdr:nvSpPr>
            <xdr:cNvPr id="31903" name="Option Button 159" hidden="1">
              <a:extLst>
                <a:ext uri="{63B3BB69-23CF-44E3-9099-C40C66FF867C}">
                  <a14:compatExt spid="_x0000_s31903"/>
                </a:ext>
                <a:ext uri="{FF2B5EF4-FFF2-40B4-BE49-F238E27FC236}">
                  <a16:creationId xmlns:a16="http://schemas.microsoft.com/office/drawing/2014/main" id="{00000000-0008-0000-0900-00009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5</xdr:col>
          <xdr:colOff>146050</xdr:colOff>
          <xdr:row>22</xdr:row>
          <xdr:rowOff>0</xdr:rowOff>
        </xdr:to>
        <xdr:sp macro="" textlink="">
          <xdr:nvSpPr>
            <xdr:cNvPr id="31904" name="Group Box 160" hidden="1">
              <a:extLst>
                <a:ext uri="{63B3BB69-23CF-44E3-9099-C40C66FF867C}">
                  <a14:compatExt spid="_x0000_s31904"/>
                </a:ext>
                <a:ext uri="{FF2B5EF4-FFF2-40B4-BE49-F238E27FC236}">
                  <a16:creationId xmlns:a16="http://schemas.microsoft.com/office/drawing/2014/main" id="{00000000-0008-0000-0900-0000A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28</xdr:row>
          <xdr:rowOff>69850</xdr:rowOff>
        </xdr:from>
        <xdr:to>
          <xdr:col>4</xdr:col>
          <xdr:colOff>565150</xdr:colOff>
          <xdr:row>29</xdr:row>
          <xdr:rowOff>0</xdr:rowOff>
        </xdr:to>
        <xdr:sp macro="" textlink="">
          <xdr:nvSpPr>
            <xdr:cNvPr id="31905" name="Group Box 161" hidden="1">
              <a:extLst>
                <a:ext uri="{63B3BB69-23CF-44E3-9099-C40C66FF867C}">
                  <a14:compatExt spid="_x0000_s31905"/>
                </a:ext>
                <a:ext uri="{FF2B5EF4-FFF2-40B4-BE49-F238E27FC236}">
                  <a16:creationId xmlns:a16="http://schemas.microsoft.com/office/drawing/2014/main" id="{00000000-0008-0000-0900-0000A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29</xdr:row>
          <xdr:rowOff>50800</xdr:rowOff>
        </xdr:from>
        <xdr:to>
          <xdr:col>2</xdr:col>
          <xdr:colOff>469900</xdr:colOff>
          <xdr:row>29</xdr:row>
          <xdr:rowOff>260350</xdr:rowOff>
        </xdr:to>
        <xdr:sp macro="" textlink="">
          <xdr:nvSpPr>
            <xdr:cNvPr id="31909" name="Option Button 165" hidden="1">
              <a:extLst>
                <a:ext uri="{63B3BB69-23CF-44E3-9099-C40C66FF867C}">
                  <a14:compatExt spid="_x0000_s31909"/>
                </a:ext>
                <a:ext uri="{FF2B5EF4-FFF2-40B4-BE49-F238E27FC236}">
                  <a16:creationId xmlns:a16="http://schemas.microsoft.com/office/drawing/2014/main" id="{00000000-0008-0000-0900-0000A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29</xdr:row>
          <xdr:rowOff>50800</xdr:rowOff>
        </xdr:from>
        <xdr:to>
          <xdr:col>3</xdr:col>
          <xdr:colOff>469900</xdr:colOff>
          <xdr:row>29</xdr:row>
          <xdr:rowOff>260350</xdr:rowOff>
        </xdr:to>
        <xdr:sp macro="" textlink="">
          <xdr:nvSpPr>
            <xdr:cNvPr id="31910" name="Option Button 166" hidden="1">
              <a:extLst>
                <a:ext uri="{63B3BB69-23CF-44E3-9099-C40C66FF867C}">
                  <a14:compatExt spid="_x0000_s31910"/>
                </a:ext>
                <a:ext uri="{FF2B5EF4-FFF2-40B4-BE49-F238E27FC236}">
                  <a16:creationId xmlns:a16="http://schemas.microsoft.com/office/drawing/2014/main" id="{00000000-0008-0000-0900-0000A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29</xdr:row>
          <xdr:rowOff>50800</xdr:rowOff>
        </xdr:from>
        <xdr:to>
          <xdr:col>4</xdr:col>
          <xdr:colOff>469900</xdr:colOff>
          <xdr:row>29</xdr:row>
          <xdr:rowOff>260350</xdr:rowOff>
        </xdr:to>
        <xdr:sp macro="" textlink="">
          <xdr:nvSpPr>
            <xdr:cNvPr id="31911" name="Option Button 167" hidden="1">
              <a:extLst>
                <a:ext uri="{63B3BB69-23CF-44E3-9099-C40C66FF867C}">
                  <a14:compatExt spid="_x0000_s31911"/>
                </a:ext>
                <a:ext uri="{FF2B5EF4-FFF2-40B4-BE49-F238E27FC236}">
                  <a16:creationId xmlns:a16="http://schemas.microsoft.com/office/drawing/2014/main" id="{00000000-0008-0000-0900-0000A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0</xdr:rowOff>
        </xdr:from>
        <xdr:to>
          <xdr:col>5</xdr:col>
          <xdr:colOff>95250</xdr:colOff>
          <xdr:row>29</xdr:row>
          <xdr:rowOff>304800</xdr:rowOff>
        </xdr:to>
        <xdr:sp macro="" textlink="">
          <xdr:nvSpPr>
            <xdr:cNvPr id="31912" name="Group Box 168" hidden="1">
              <a:extLst>
                <a:ext uri="{63B3BB69-23CF-44E3-9099-C40C66FF867C}">
                  <a14:compatExt spid="_x0000_s31912"/>
                </a:ext>
                <a:ext uri="{FF2B5EF4-FFF2-40B4-BE49-F238E27FC236}">
                  <a16:creationId xmlns:a16="http://schemas.microsoft.com/office/drawing/2014/main" id="{00000000-0008-0000-0900-0000A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33</xdr:row>
          <xdr:rowOff>50800</xdr:rowOff>
        </xdr:from>
        <xdr:to>
          <xdr:col>2</xdr:col>
          <xdr:colOff>469900</xdr:colOff>
          <xdr:row>33</xdr:row>
          <xdr:rowOff>260350</xdr:rowOff>
        </xdr:to>
        <xdr:sp macro="" textlink="">
          <xdr:nvSpPr>
            <xdr:cNvPr id="31913" name="Option Button 169" hidden="1">
              <a:extLst>
                <a:ext uri="{63B3BB69-23CF-44E3-9099-C40C66FF867C}">
                  <a14:compatExt spid="_x0000_s31913"/>
                </a:ext>
                <a:ext uri="{FF2B5EF4-FFF2-40B4-BE49-F238E27FC236}">
                  <a16:creationId xmlns:a16="http://schemas.microsoft.com/office/drawing/2014/main" id="{00000000-0008-0000-0900-0000A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33</xdr:row>
          <xdr:rowOff>50800</xdr:rowOff>
        </xdr:from>
        <xdr:to>
          <xdr:col>3</xdr:col>
          <xdr:colOff>469900</xdr:colOff>
          <xdr:row>33</xdr:row>
          <xdr:rowOff>260350</xdr:rowOff>
        </xdr:to>
        <xdr:sp macro="" textlink="">
          <xdr:nvSpPr>
            <xdr:cNvPr id="31914" name="Option Button 170" hidden="1">
              <a:extLst>
                <a:ext uri="{63B3BB69-23CF-44E3-9099-C40C66FF867C}">
                  <a14:compatExt spid="_x0000_s31914"/>
                </a:ext>
                <a:ext uri="{FF2B5EF4-FFF2-40B4-BE49-F238E27FC236}">
                  <a16:creationId xmlns:a16="http://schemas.microsoft.com/office/drawing/2014/main" id="{00000000-0008-0000-0900-0000A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33</xdr:row>
          <xdr:rowOff>50800</xdr:rowOff>
        </xdr:from>
        <xdr:to>
          <xdr:col>4</xdr:col>
          <xdr:colOff>469900</xdr:colOff>
          <xdr:row>33</xdr:row>
          <xdr:rowOff>260350</xdr:rowOff>
        </xdr:to>
        <xdr:sp macro="" textlink="">
          <xdr:nvSpPr>
            <xdr:cNvPr id="31915" name="Option Button 171" hidden="1">
              <a:extLst>
                <a:ext uri="{63B3BB69-23CF-44E3-9099-C40C66FF867C}">
                  <a14:compatExt spid="_x0000_s31915"/>
                </a:ext>
                <a:ext uri="{FF2B5EF4-FFF2-40B4-BE49-F238E27FC236}">
                  <a16:creationId xmlns:a16="http://schemas.microsoft.com/office/drawing/2014/main" id="{00000000-0008-0000-0900-0000A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33</xdr:row>
          <xdr:rowOff>0</xdr:rowOff>
        </xdr:from>
        <xdr:to>
          <xdr:col>5</xdr:col>
          <xdr:colOff>95250</xdr:colOff>
          <xdr:row>33</xdr:row>
          <xdr:rowOff>304800</xdr:rowOff>
        </xdr:to>
        <xdr:sp macro="" textlink="">
          <xdr:nvSpPr>
            <xdr:cNvPr id="31916" name="Group Box 172" hidden="1">
              <a:extLst>
                <a:ext uri="{63B3BB69-23CF-44E3-9099-C40C66FF867C}">
                  <a14:compatExt spid="_x0000_s31916"/>
                </a:ext>
                <a:ext uri="{FF2B5EF4-FFF2-40B4-BE49-F238E27FC236}">
                  <a16:creationId xmlns:a16="http://schemas.microsoft.com/office/drawing/2014/main" id="{00000000-0008-0000-0900-0000A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34</xdr:row>
          <xdr:rowOff>50800</xdr:rowOff>
        </xdr:from>
        <xdr:to>
          <xdr:col>2</xdr:col>
          <xdr:colOff>469900</xdr:colOff>
          <xdr:row>34</xdr:row>
          <xdr:rowOff>260350</xdr:rowOff>
        </xdr:to>
        <xdr:sp macro="" textlink="">
          <xdr:nvSpPr>
            <xdr:cNvPr id="31917" name="Option Button 173" hidden="1">
              <a:extLst>
                <a:ext uri="{63B3BB69-23CF-44E3-9099-C40C66FF867C}">
                  <a14:compatExt spid="_x0000_s31917"/>
                </a:ext>
                <a:ext uri="{FF2B5EF4-FFF2-40B4-BE49-F238E27FC236}">
                  <a16:creationId xmlns:a16="http://schemas.microsoft.com/office/drawing/2014/main" id="{00000000-0008-0000-0900-0000A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34</xdr:row>
          <xdr:rowOff>50800</xdr:rowOff>
        </xdr:from>
        <xdr:to>
          <xdr:col>3</xdr:col>
          <xdr:colOff>469900</xdr:colOff>
          <xdr:row>34</xdr:row>
          <xdr:rowOff>260350</xdr:rowOff>
        </xdr:to>
        <xdr:sp macro="" textlink="">
          <xdr:nvSpPr>
            <xdr:cNvPr id="31918" name="Option Button 174" hidden="1">
              <a:extLst>
                <a:ext uri="{63B3BB69-23CF-44E3-9099-C40C66FF867C}">
                  <a14:compatExt spid="_x0000_s31918"/>
                </a:ext>
                <a:ext uri="{FF2B5EF4-FFF2-40B4-BE49-F238E27FC236}">
                  <a16:creationId xmlns:a16="http://schemas.microsoft.com/office/drawing/2014/main" id="{00000000-0008-0000-0900-0000A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34</xdr:row>
          <xdr:rowOff>50800</xdr:rowOff>
        </xdr:from>
        <xdr:to>
          <xdr:col>4</xdr:col>
          <xdr:colOff>469900</xdr:colOff>
          <xdr:row>34</xdr:row>
          <xdr:rowOff>260350</xdr:rowOff>
        </xdr:to>
        <xdr:sp macro="" textlink="">
          <xdr:nvSpPr>
            <xdr:cNvPr id="31919" name="Option Button 175" hidden="1">
              <a:extLst>
                <a:ext uri="{63B3BB69-23CF-44E3-9099-C40C66FF867C}">
                  <a14:compatExt spid="_x0000_s31919"/>
                </a:ext>
                <a:ext uri="{FF2B5EF4-FFF2-40B4-BE49-F238E27FC236}">
                  <a16:creationId xmlns:a16="http://schemas.microsoft.com/office/drawing/2014/main" id="{00000000-0008-0000-0900-0000A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0</xdr:rowOff>
        </xdr:from>
        <xdr:to>
          <xdr:col>5</xdr:col>
          <xdr:colOff>95250</xdr:colOff>
          <xdr:row>34</xdr:row>
          <xdr:rowOff>304800</xdr:rowOff>
        </xdr:to>
        <xdr:sp macro="" textlink="">
          <xdr:nvSpPr>
            <xdr:cNvPr id="31920" name="Group Box 176" hidden="1">
              <a:extLst>
                <a:ext uri="{63B3BB69-23CF-44E3-9099-C40C66FF867C}">
                  <a14:compatExt spid="_x0000_s31920"/>
                </a:ext>
                <a:ext uri="{FF2B5EF4-FFF2-40B4-BE49-F238E27FC236}">
                  <a16:creationId xmlns:a16="http://schemas.microsoft.com/office/drawing/2014/main" id="{00000000-0008-0000-0900-0000B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35</xdr:row>
          <xdr:rowOff>50800</xdr:rowOff>
        </xdr:from>
        <xdr:to>
          <xdr:col>2</xdr:col>
          <xdr:colOff>469900</xdr:colOff>
          <xdr:row>35</xdr:row>
          <xdr:rowOff>260350</xdr:rowOff>
        </xdr:to>
        <xdr:sp macro="" textlink="">
          <xdr:nvSpPr>
            <xdr:cNvPr id="31921" name="Option Button 177" hidden="1">
              <a:extLst>
                <a:ext uri="{63B3BB69-23CF-44E3-9099-C40C66FF867C}">
                  <a14:compatExt spid="_x0000_s31921"/>
                </a:ext>
                <a:ext uri="{FF2B5EF4-FFF2-40B4-BE49-F238E27FC236}">
                  <a16:creationId xmlns:a16="http://schemas.microsoft.com/office/drawing/2014/main" id="{00000000-0008-0000-0900-0000B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35</xdr:row>
          <xdr:rowOff>50800</xdr:rowOff>
        </xdr:from>
        <xdr:to>
          <xdr:col>3</xdr:col>
          <xdr:colOff>469900</xdr:colOff>
          <xdr:row>35</xdr:row>
          <xdr:rowOff>260350</xdr:rowOff>
        </xdr:to>
        <xdr:sp macro="" textlink="">
          <xdr:nvSpPr>
            <xdr:cNvPr id="31922" name="Option Button 178" hidden="1">
              <a:extLst>
                <a:ext uri="{63B3BB69-23CF-44E3-9099-C40C66FF867C}">
                  <a14:compatExt spid="_x0000_s31922"/>
                </a:ext>
                <a:ext uri="{FF2B5EF4-FFF2-40B4-BE49-F238E27FC236}">
                  <a16:creationId xmlns:a16="http://schemas.microsoft.com/office/drawing/2014/main" id="{00000000-0008-0000-0900-0000B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35</xdr:row>
          <xdr:rowOff>50800</xdr:rowOff>
        </xdr:from>
        <xdr:to>
          <xdr:col>4</xdr:col>
          <xdr:colOff>469900</xdr:colOff>
          <xdr:row>35</xdr:row>
          <xdr:rowOff>260350</xdr:rowOff>
        </xdr:to>
        <xdr:sp macro="" textlink="">
          <xdr:nvSpPr>
            <xdr:cNvPr id="31923" name="Option Button 179" hidden="1">
              <a:extLst>
                <a:ext uri="{63B3BB69-23CF-44E3-9099-C40C66FF867C}">
                  <a14:compatExt spid="_x0000_s31923"/>
                </a:ext>
                <a:ext uri="{FF2B5EF4-FFF2-40B4-BE49-F238E27FC236}">
                  <a16:creationId xmlns:a16="http://schemas.microsoft.com/office/drawing/2014/main" id="{00000000-0008-0000-0900-0000B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5</xdr:col>
          <xdr:colOff>95250</xdr:colOff>
          <xdr:row>35</xdr:row>
          <xdr:rowOff>304800</xdr:rowOff>
        </xdr:to>
        <xdr:sp macro="" textlink="">
          <xdr:nvSpPr>
            <xdr:cNvPr id="31924" name="Group Box 180" hidden="1">
              <a:extLst>
                <a:ext uri="{63B3BB69-23CF-44E3-9099-C40C66FF867C}">
                  <a14:compatExt spid="_x0000_s31924"/>
                </a:ext>
                <a:ext uri="{FF2B5EF4-FFF2-40B4-BE49-F238E27FC236}">
                  <a16:creationId xmlns:a16="http://schemas.microsoft.com/office/drawing/2014/main" id="{00000000-0008-0000-0900-0000B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36</xdr:row>
          <xdr:rowOff>50800</xdr:rowOff>
        </xdr:from>
        <xdr:to>
          <xdr:col>2</xdr:col>
          <xdr:colOff>469900</xdr:colOff>
          <xdr:row>36</xdr:row>
          <xdr:rowOff>260350</xdr:rowOff>
        </xdr:to>
        <xdr:sp macro="" textlink="">
          <xdr:nvSpPr>
            <xdr:cNvPr id="31925" name="Option Button 181" hidden="1">
              <a:extLst>
                <a:ext uri="{63B3BB69-23CF-44E3-9099-C40C66FF867C}">
                  <a14:compatExt spid="_x0000_s31925"/>
                </a:ext>
                <a:ext uri="{FF2B5EF4-FFF2-40B4-BE49-F238E27FC236}">
                  <a16:creationId xmlns:a16="http://schemas.microsoft.com/office/drawing/2014/main" id="{00000000-0008-0000-0900-0000B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36</xdr:row>
          <xdr:rowOff>50800</xdr:rowOff>
        </xdr:from>
        <xdr:to>
          <xdr:col>3</xdr:col>
          <xdr:colOff>469900</xdr:colOff>
          <xdr:row>36</xdr:row>
          <xdr:rowOff>260350</xdr:rowOff>
        </xdr:to>
        <xdr:sp macro="" textlink="">
          <xdr:nvSpPr>
            <xdr:cNvPr id="31926" name="Option Button 182" hidden="1">
              <a:extLst>
                <a:ext uri="{63B3BB69-23CF-44E3-9099-C40C66FF867C}">
                  <a14:compatExt spid="_x0000_s31926"/>
                </a:ext>
                <a:ext uri="{FF2B5EF4-FFF2-40B4-BE49-F238E27FC236}">
                  <a16:creationId xmlns:a16="http://schemas.microsoft.com/office/drawing/2014/main" id="{00000000-0008-0000-0900-0000B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36</xdr:row>
          <xdr:rowOff>50800</xdr:rowOff>
        </xdr:from>
        <xdr:to>
          <xdr:col>4</xdr:col>
          <xdr:colOff>469900</xdr:colOff>
          <xdr:row>36</xdr:row>
          <xdr:rowOff>260350</xdr:rowOff>
        </xdr:to>
        <xdr:sp macro="" textlink="">
          <xdr:nvSpPr>
            <xdr:cNvPr id="31927" name="Option Button 183" hidden="1">
              <a:extLst>
                <a:ext uri="{63B3BB69-23CF-44E3-9099-C40C66FF867C}">
                  <a14:compatExt spid="_x0000_s31927"/>
                </a:ext>
                <a:ext uri="{FF2B5EF4-FFF2-40B4-BE49-F238E27FC236}">
                  <a16:creationId xmlns:a16="http://schemas.microsoft.com/office/drawing/2014/main" id="{00000000-0008-0000-0900-0000B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0</xdr:rowOff>
        </xdr:from>
        <xdr:to>
          <xdr:col>5</xdr:col>
          <xdr:colOff>95250</xdr:colOff>
          <xdr:row>36</xdr:row>
          <xdr:rowOff>304800</xdr:rowOff>
        </xdr:to>
        <xdr:sp macro="" textlink="">
          <xdr:nvSpPr>
            <xdr:cNvPr id="31928" name="Group Box 184" hidden="1">
              <a:extLst>
                <a:ext uri="{63B3BB69-23CF-44E3-9099-C40C66FF867C}">
                  <a14:compatExt spid="_x0000_s31928"/>
                </a:ext>
                <a:ext uri="{FF2B5EF4-FFF2-40B4-BE49-F238E27FC236}">
                  <a16:creationId xmlns:a16="http://schemas.microsoft.com/office/drawing/2014/main" id="{00000000-0008-0000-0900-0000B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39</xdr:row>
          <xdr:rowOff>50800</xdr:rowOff>
        </xdr:from>
        <xdr:to>
          <xdr:col>2</xdr:col>
          <xdr:colOff>469900</xdr:colOff>
          <xdr:row>39</xdr:row>
          <xdr:rowOff>260350</xdr:rowOff>
        </xdr:to>
        <xdr:sp macro="" textlink="">
          <xdr:nvSpPr>
            <xdr:cNvPr id="31929" name="Option Button 185" hidden="1">
              <a:extLst>
                <a:ext uri="{63B3BB69-23CF-44E3-9099-C40C66FF867C}">
                  <a14:compatExt spid="_x0000_s31929"/>
                </a:ext>
                <a:ext uri="{FF2B5EF4-FFF2-40B4-BE49-F238E27FC236}">
                  <a16:creationId xmlns:a16="http://schemas.microsoft.com/office/drawing/2014/main" id="{00000000-0008-0000-0900-0000B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39</xdr:row>
          <xdr:rowOff>50800</xdr:rowOff>
        </xdr:from>
        <xdr:to>
          <xdr:col>3</xdr:col>
          <xdr:colOff>469900</xdr:colOff>
          <xdr:row>39</xdr:row>
          <xdr:rowOff>260350</xdr:rowOff>
        </xdr:to>
        <xdr:sp macro="" textlink="">
          <xdr:nvSpPr>
            <xdr:cNvPr id="31930" name="Option Button 186" hidden="1">
              <a:extLst>
                <a:ext uri="{63B3BB69-23CF-44E3-9099-C40C66FF867C}">
                  <a14:compatExt spid="_x0000_s31930"/>
                </a:ext>
                <a:ext uri="{FF2B5EF4-FFF2-40B4-BE49-F238E27FC236}">
                  <a16:creationId xmlns:a16="http://schemas.microsoft.com/office/drawing/2014/main" id="{00000000-0008-0000-0900-0000B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39</xdr:row>
          <xdr:rowOff>50800</xdr:rowOff>
        </xdr:from>
        <xdr:to>
          <xdr:col>4</xdr:col>
          <xdr:colOff>469900</xdr:colOff>
          <xdr:row>39</xdr:row>
          <xdr:rowOff>260350</xdr:rowOff>
        </xdr:to>
        <xdr:sp macro="" textlink="">
          <xdr:nvSpPr>
            <xdr:cNvPr id="31931" name="Option Button 187" hidden="1">
              <a:extLst>
                <a:ext uri="{63B3BB69-23CF-44E3-9099-C40C66FF867C}">
                  <a14:compatExt spid="_x0000_s31931"/>
                </a:ext>
                <a:ext uri="{FF2B5EF4-FFF2-40B4-BE49-F238E27FC236}">
                  <a16:creationId xmlns:a16="http://schemas.microsoft.com/office/drawing/2014/main" id="{00000000-0008-0000-0900-0000B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5</xdr:col>
          <xdr:colOff>95250</xdr:colOff>
          <xdr:row>40</xdr:row>
          <xdr:rowOff>0</xdr:rowOff>
        </xdr:to>
        <xdr:sp macro="" textlink="">
          <xdr:nvSpPr>
            <xdr:cNvPr id="31932" name="Group Box 188" hidden="1">
              <a:extLst>
                <a:ext uri="{63B3BB69-23CF-44E3-9099-C40C66FF867C}">
                  <a14:compatExt spid="_x0000_s31932"/>
                </a:ext>
                <a:ext uri="{FF2B5EF4-FFF2-40B4-BE49-F238E27FC236}">
                  <a16:creationId xmlns:a16="http://schemas.microsoft.com/office/drawing/2014/main" id="{00000000-0008-0000-0900-0000B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32</xdr:row>
          <xdr:rowOff>50800</xdr:rowOff>
        </xdr:from>
        <xdr:to>
          <xdr:col>2</xdr:col>
          <xdr:colOff>469900</xdr:colOff>
          <xdr:row>32</xdr:row>
          <xdr:rowOff>260350</xdr:rowOff>
        </xdr:to>
        <xdr:sp macro="" textlink="">
          <xdr:nvSpPr>
            <xdr:cNvPr id="31933" name="Option Button 189" hidden="1">
              <a:extLst>
                <a:ext uri="{63B3BB69-23CF-44E3-9099-C40C66FF867C}">
                  <a14:compatExt spid="_x0000_s31933"/>
                </a:ext>
                <a:ext uri="{FF2B5EF4-FFF2-40B4-BE49-F238E27FC236}">
                  <a16:creationId xmlns:a16="http://schemas.microsoft.com/office/drawing/2014/main" id="{00000000-0008-0000-0900-0000B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32</xdr:row>
          <xdr:rowOff>50800</xdr:rowOff>
        </xdr:from>
        <xdr:to>
          <xdr:col>3</xdr:col>
          <xdr:colOff>469900</xdr:colOff>
          <xdr:row>32</xdr:row>
          <xdr:rowOff>260350</xdr:rowOff>
        </xdr:to>
        <xdr:sp macro="" textlink="">
          <xdr:nvSpPr>
            <xdr:cNvPr id="31934" name="Option Button 190" hidden="1">
              <a:extLst>
                <a:ext uri="{63B3BB69-23CF-44E3-9099-C40C66FF867C}">
                  <a14:compatExt spid="_x0000_s31934"/>
                </a:ext>
                <a:ext uri="{FF2B5EF4-FFF2-40B4-BE49-F238E27FC236}">
                  <a16:creationId xmlns:a16="http://schemas.microsoft.com/office/drawing/2014/main" id="{00000000-0008-0000-0900-0000B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32</xdr:row>
          <xdr:rowOff>50800</xdr:rowOff>
        </xdr:from>
        <xdr:to>
          <xdr:col>4</xdr:col>
          <xdr:colOff>469900</xdr:colOff>
          <xdr:row>32</xdr:row>
          <xdr:rowOff>260350</xdr:rowOff>
        </xdr:to>
        <xdr:sp macro="" textlink="">
          <xdr:nvSpPr>
            <xdr:cNvPr id="31935" name="Option Button 191" hidden="1">
              <a:extLst>
                <a:ext uri="{63B3BB69-23CF-44E3-9099-C40C66FF867C}">
                  <a14:compatExt spid="_x0000_s31935"/>
                </a:ext>
                <a:ext uri="{FF2B5EF4-FFF2-40B4-BE49-F238E27FC236}">
                  <a16:creationId xmlns:a16="http://schemas.microsoft.com/office/drawing/2014/main" id="{00000000-0008-0000-0900-0000B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0</xdr:rowOff>
        </xdr:from>
        <xdr:to>
          <xdr:col>5</xdr:col>
          <xdr:colOff>95250</xdr:colOff>
          <xdr:row>32</xdr:row>
          <xdr:rowOff>304800</xdr:rowOff>
        </xdr:to>
        <xdr:sp macro="" textlink="">
          <xdr:nvSpPr>
            <xdr:cNvPr id="31936" name="Group Box 192" hidden="1">
              <a:extLst>
                <a:ext uri="{63B3BB69-23CF-44E3-9099-C40C66FF867C}">
                  <a14:compatExt spid="_x0000_s31936"/>
                </a:ext>
                <a:ext uri="{FF2B5EF4-FFF2-40B4-BE49-F238E27FC236}">
                  <a16:creationId xmlns:a16="http://schemas.microsoft.com/office/drawing/2014/main" id="{00000000-0008-0000-0900-0000C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31</xdr:row>
          <xdr:rowOff>50800</xdr:rowOff>
        </xdr:from>
        <xdr:to>
          <xdr:col>2</xdr:col>
          <xdr:colOff>469900</xdr:colOff>
          <xdr:row>31</xdr:row>
          <xdr:rowOff>260350</xdr:rowOff>
        </xdr:to>
        <xdr:sp macro="" textlink="">
          <xdr:nvSpPr>
            <xdr:cNvPr id="31937" name="Option Button 193" hidden="1">
              <a:extLst>
                <a:ext uri="{63B3BB69-23CF-44E3-9099-C40C66FF867C}">
                  <a14:compatExt spid="_x0000_s31937"/>
                </a:ext>
                <a:ext uri="{FF2B5EF4-FFF2-40B4-BE49-F238E27FC236}">
                  <a16:creationId xmlns:a16="http://schemas.microsoft.com/office/drawing/2014/main" id="{00000000-0008-0000-0900-0000C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31</xdr:row>
          <xdr:rowOff>50800</xdr:rowOff>
        </xdr:from>
        <xdr:to>
          <xdr:col>3</xdr:col>
          <xdr:colOff>469900</xdr:colOff>
          <xdr:row>31</xdr:row>
          <xdr:rowOff>260350</xdr:rowOff>
        </xdr:to>
        <xdr:sp macro="" textlink="">
          <xdr:nvSpPr>
            <xdr:cNvPr id="31938" name="Option Button 194" hidden="1">
              <a:extLst>
                <a:ext uri="{63B3BB69-23CF-44E3-9099-C40C66FF867C}">
                  <a14:compatExt spid="_x0000_s31938"/>
                </a:ext>
                <a:ext uri="{FF2B5EF4-FFF2-40B4-BE49-F238E27FC236}">
                  <a16:creationId xmlns:a16="http://schemas.microsoft.com/office/drawing/2014/main" id="{00000000-0008-0000-0900-0000C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31</xdr:row>
          <xdr:rowOff>50800</xdr:rowOff>
        </xdr:from>
        <xdr:to>
          <xdr:col>4</xdr:col>
          <xdr:colOff>469900</xdr:colOff>
          <xdr:row>31</xdr:row>
          <xdr:rowOff>260350</xdr:rowOff>
        </xdr:to>
        <xdr:sp macro="" textlink="">
          <xdr:nvSpPr>
            <xdr:cNvPr id="31939" name="Option Button 195" hidden="1">
              <a:extLst>
                <a:ext uri="{63B3BB69-23CF-44E3-9099-C40C66FF867C}">
                  <a14:compatExt spid="_x0000_s31939"/>
                </a:ext>
                <a:ext uri="{FF2B5EF4-FFF2-40B4-BE49-F238E27FC236}">
                  <a16:creationId xmlns:a16="http://schemas.microsoft.com/office/drawing/2014/main" id="{00000000-0008-0000-0900-0000C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0</xdr:rowOff>
        </xdr:from>
        <xdr:to>
          <xdr:col>5</xdr:col>
          <xdr:colOff>95250</xdr:colOff>
          <xdr:row>31</xdr:row>
          <xdr:rowOff>304800</xdr:rowOff>
        </xdr:to>
        <xdr:sp macro="" textlink="">
          <xdr:nvSpPr>
            <xdr:cNvPr id="31940" name="Group Box 196" hidden="1">
              <a:extLst>
                <a:ext uri="{63B3BB69-23CF-44E3-9099-C40C66FF867C}">
                  <a14:compatExt spid="_x0000_s31940"/>
                </a:ext>
                <a:ext uri="{FF2B5EF4-FFF2-40B4-BE49-F238E27FC236}">
                  <a16:creationId xmlns:a16="http://schemas.microsoft.com/office/drawing/2014/main" id="{00000000-0008-0000-0900-0000C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30</xdr:row>
          <xdr:rowOff>69850</xdr:rowOff>
        </xdr:from>
        <xdr:to>
          <xdr:col>4</xdr:col>
          <xdr:colOff>565150</xdr:colOff>
          <xdr:row>31</xdr:row>
          <xdr:rowOff>0</xdr:rowOff>
        </xdr:to>
        <xdr:sp macro="" textlink="">
          <xdr:nvSpPr>
            <xdr:cNvPr id="31941" name="Group Box 197" hidden="1">
              <a:extLst>
                <a:ext uri="{63B3BB69-23CF-44E3-9099-C40C66FF867C}">
                  <a14:compatExt spid="_x0000_s31941"/>
                </a:ext>
                <a:ext uri="{FF2B5EF4-FFF2-40B4-BE49-F238E27FC236}">
                  <a16:creationId xmlns:a16="http://schemas.microsoft.com/office/drawing/2014/main" id="{00000000-0008-0000-0900-0000C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37</xdr:row>
          <xdr:rowOff>50800</xdr:rowOff>
        </xdr:from>
        <xdr:to>
          <xdr:col>2</xdr:col>
          <xdr:colOff>469900</xdr:colOff>
          <xdr:row>37</xdr:row>
          <xdr:rowOff>260350</xdr:rowOff>
        </xdr:to>
        <xdr:sp macro="" textlink="">
          <xdr:nvSpPr>
            <xdr:cNvPr id="31945" name="Option Button 201" hidden="1">
              <a:extLst>
                <a:ext uri="{63B3BB69-23CF-44E3-9099-C40C66FF867C}">
                  <a14:compatExt spid="_x0000_s31945"/>
                </a:ext>
                <a:ext uri="{FF2B5EF4-FFF2-40B4-BE49-F238E27FC236}">
                  <a16:creationId xmlns:a16="http://schemas.microsoft.com/office/drawing/2014/main" id="{00000000-0008-0000-0900-0000C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37</xdr:row>
          <xdr:rowOff>50800</xdr:rowOff>
        </xdr:from>
        <xdr:to>
          <xdr:col>3</xdr:col>
          <xdr:colOff>469900</xdr:colOff>
          <xdr:row>37</xdr:row>
          <xdr:rowOff>260350</xdr:rowOff>
        </xdr:to>
        <xdr:sp macro="" textlink="">
          <xdr:nvSpPr>
            <xdr:cNvPr id="31946" name="Option Button 202" hidden="1">
              <a:extLst>
                <a:ext uri="{63B3BB69-23CF-44E3-9099-C40C66FF867C}">
                  <a14:compatExt spid="_x0000_s31946"/>
                </a:ext>
                <a:ext uri="{FF2B5EF4-FFF2-40B4-BE49-F238E27FC236}">
                  <a16:creationId xmlns:a16="http://schemas.microsoft.com/office/drawing/2014/main" id="{00000000-0008-0000-0900-0000C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37</xdr:row>
          <xdr:rowOff>50800</xdr:rowOff>
        </xdr:from>
        <xdr:to>
          <xdr:col>4</xdr:col>
          <xdr:colOff>469900</xdr:colOff>
          <xdr:row>37</xdr:row>
          <xdr:rowOff>260350</xdr:rowOff>
        </xdr:to>
        <xdr:sp macro="" textlink="">
          <xdr:nvSpPr>
            <xdr:cNvPr id="31947" name="Option Button 203" hidden="1">
              <a:extLst>
                <a:ext uri="{63B3BB69-23CF-44E3-9099-C40C66FF867C}">
                  <a14:compatExt spid="_x0000_s31947"/>
                </a:ext>
                <a:ext uri="{FF2B5EF4-FFF2-40B4-BE49-F238E27FC236}">
                  <a16:creationId xmlns:a16="http://schemas.microsoft.com/office/drawing/2014/main" id="{00000000-0008-0000-0900-0000C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37</xdr:row>
          <xdr:rowOff>0</xdr:rowOff>
        </xdr:from>
        <xdr:to>
          <xdr:col>5</xdr:col>
          <xdr:colOff>95250</xdr:colOff>
          <xdr:row>37</xdr:row>
          <xdr:rowOff>304800</xdr:rowOff>
        </xdr:to>
        <xdr:sp macro="" textlink="">
          <xdr:nvSpPr>
            <xdr:cNvPr id="31948" name="Group Box 204" hidden="1">
              <a:extLst>
                <a:ext uri="{63B3BB69-23CF-44E3-9099-C40C66FF867C}">
                  <a14:compatExt spid="_x0000_s31948"/>
                </a:ext>
                <a:ext uri="{FF2B5EF4-FFF2-40B4-BE49-F238E27FC236}">
                  <a16:creationId xmlns:a16="http://schemas.microsoft.com/office/drawing/2014/main" id="{00000000-0008-0000-0900-0000C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38</xdr:row>
          <xdr:rowOff>50800</xdr:rowOff>
        </xdr:from>
        <xdr:to>
          <xdr:col>2</xdr:col>
          <xdr:colOff>469900</xdr:colOff>
          <xdr:row>38</xdr:row>
          <xdr:rowOff>260350</xdr:rowOff>
        </xdr:to>
        <xdr:sp macro="" textlink="">
          <xdr:nvSpPr>
            <xdr:cNvPr id="31949" name="Option Button 205" hidden="1">
              <a:extLst>
                <a:ext uri="{63B3BB69-23CF-44E3-9099-C40C66FF867C}">
                  <a14:compatExt spid="_x0000_s31949"/>
                </a:ext>
                <a:ext uri="{FF2B5EF4-FFF2-40B4-BE49-F238E27FC236}">
                  <a16:creationId xmlns:a16="http://schemas.microsoft.com/office/drawing/2014/main" id="{00000000-0008-0000-0900-0000C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38</xdr:row>
          <xdr:rowOff>50800</xdr:rowOff>
        </xdr:from>
        <xdr:to>
          <xdr:col>3</xdr:col>
          <xdr:colOff>469900</xdr:colOff>
          <xdr:row>38</xdr:row>
          <xdr:rowOff>260350</xdr:rowOff>
        </xdr:to>
        <xdr:sp macro="" textlink="">
          <xdr:nvSpPr>
            <xdr:cNvPr id="31950" name="Option Button 206" hidden="1">
              <a:extLst>
                <a:ext uri="{63B3BB69-23CF-44E3-9099-C40C66FF867C}">
                  <a14:compatExt spid="_x0000_s31950"/>
                </a:ext>
                <a:ext uri="{FF2B5EF4-FFF2-40B4-BE49-F238E27FC236}">
                  <a16:creationId xmlns:a16="http://schemas.microsoft.com/office/drawing/2014/main" id="{00000000-0008-0000-0900-0000C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38</xdr:row>
          <xdr:rowOff>50800</xdr:rowOff>
        </xdr:from>
        <xdr:to>
          <xdr:col>4</xdr:col>
          <xdr:colOff>469900</xdr:colOff>
          <xdr:row>38</xdr:row>
          <xdr:rowOff>260350</xdr:rowOff>
        </xdr:to>
        <xdr:sp macro="" textlink="">
          <xdr:nvSpPr>
            <xdr:cNvPr id="31951" name="Option Button 207" hidden="1">
              <a:extLst>
                <a:ext uri="{63B3BB69-23CF-44E3-9099-C40C66FF867C}">
                  <a14:compatExt spid="_x0000_s31951"/>
                </a:ext>
                <a:ext uri="{FF2B5EF4-FFF2-40B4-BE49-F238E27FC236}">
                  <a16:creationId xmlns:a16="http://schemas.microsoft.com/office/drawing/2014/main" id="{00000000-0008-0000-0900-0000C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0</xdr:rowOff>
        </xdr:from>
        <xdr:to>
          <xdr:col>5</xdr:col>
          <xdr:colOff>95250</xdr:colOff>
          <xdr:row>38</xdr:row>
          <xdr:rowOff>304800</xdr:rowOff>
        </xdr:to>
        <xdr:sp macro="" textlink="">
          <xdr:nvSpPr>
            <xdr:cNvPr id="31952" name="Group Box 208" hidden="1">
              <a:extLst>
                <a:ext uri="{63B3BB69-23CF-44E3-9099-C40C66FF867C}">
                  <a14:compatExt spid="_x0000_s31952"/>
                </a:ext>
                <a:ext uri="{FF2B5EF4-FFF2-40B4-BE49-F238E27FC236}">
                  <a16:creationId xmlns:a16="http://schemas.microsoft.com/office/drawing/2014/main" id="{00000000-0008-0000-0900-0000D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46</xdr:row>
          <xdr:rowOff>50800</xdr:rowOff>
        </xdr:from>
        <xdr:to>
          <xdr:col>2</xdr:col>
          <xdr:colOff>469900</xdr:colOff>
          <xdr:row>47</xdr:row>
          <xdr:rowOff>12700</xdr:rowOff>
        </xdr:to>
        <xdr:sp macro="" textlink="">
          <xdr:nvSpPr>
            <xdr:cNvPr id="31953" name="Option Button 209" hidden="1">
              <a:extLst>
                <a:ext uri="{63B3BB69-23CF-44E3-9099-C40C66FF867C}">
                  <a14:compatExt spid="_x0000_s31953"/>
                </a:ext>
                <a:ext uri="{FF2B5EF4-FFF2-40B4-BE49-F238E27FC236}">
                  <a16:creationId xmlns:a16="http://schemas.microsoft.com/office/drawing/2014/main" id="{00000000-0008-0000-0900-0000D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46</xdr:row>
          <xdr:rowOff>50800</xdr:rowOff>
        </xdr:from>
        <xdr:to>
          <xdr:col>3</xdr:col>
          <xdr:colOff>469900</xdr:colOff>
          <xdr:row>47</xdr:row>
          <xdr:rowOff>12700</xdr:rowOff>
        </xdr:to>
        <xdr:sp macro="" textlink="">
          <xdr:nvSpPr>
            <xdr:cNvPr id="31954" name="Option Button 210" hidden="1">
              <a:extLst>
                <a:ext uri="{63B3BB69-23CF-44E3-9099-C40C66FF867C}">
                  <a14:compatExt spid="_x0000_s31954"/>
                </a:ext>
                <a:ext uri="{FF2B5EF4-FFF2-40B4-BE49-F238E27FC236}">
                  <a16:creationId xmlns:a16="http://schemas.microsoft.com/office/drawing/2014/main" id="{00000000-0008-0000-0900-0000D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46</xdr:row>
          <xdr:rowOff>50800</xdr:rowOff>
        </xdr:from>
        <xdr:to>
          <xdr:col>4</xdr:col>
          <xdr:colOff>469900</xdr:colOff>
          <xdr:row>47</xdr:row>
          <xdr:rowOff>12700</xdr:rowOff>
        </xdr:to>
        <xdr:sp macro="" textlink="">
          <xdr:nvSpPr>
            <xdr:cNvPr id="31955" name="Option Button 211" hidden="1">
              <a:extLst>
                <a:ext uri="{63B3BB69-23CF-44E3-9099-C40C66FF867C}">
                  <a14:compatExt spid="_x0000_s31955"/>
                </a:ext>
                <a:ext uri="{FF2B5EF4-FFF2-40B4-BE49-F238E27FC236}">
                  <a16:creationId xmlns:a16="http://schemas.microsoft.com/office/drawing/2014/main" id="{00000000-0008-0000-0900-0000D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46</xdr:row>
          <xdr:rowOff>0</xdr:rowOff>
        </xdr:from>
        <xdr:to>
          <xdr:col>5</xdr:col>
          <xdr:colOff>95250</xdr:colOff>
          <xdr:row>47</xdr:row>
          <xdr:rowOff>12700</xdr:rowOff>
        </xdr:to>
        <xdr:sp macro="" textlink="">
          <xdr:nvSpPr>
            <xdr:cNvPr id="31956" name="Group Box 212" hidden="1">
              <a:extLst>
                <a:ext uri="{63B3BB69-23CF-44E3-9099-C40C66FF867C}">
                  <a14:compatExt spid="_x0000_s31956"/>
                </a:ext>
                <a:ext uri="{FF2B5EF4-FFF2-40B4-BE49-F238E27FC236}">
                  <a16:creationId xmlns:a16="http://schemas.microsoft.com/office/drawing/2014/main" id="{00000000-0008-0000-0900-0000D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47</xdr:row>
          <xdr:rowOff>50800</xdr:rowOff>
        </xdr:from>
        <xdr:to>
          <xdr:col>2</xdr:col>
          <xdr:colOff>469900</xdr:colOff>
          <xdr:row>47</xdr:row>
          <xdr:rowOff>260350</xdr:rowOff>
        </xdr:to>
        <xdr:sp macro="" textlink="">
          <xdr:nvSpPr>
            <xdr:cNvPr id="31957" name="Option Button 213" hidden="1">
              <a:extLst>
                <a:ext uri="{63B3BB69-23CF-44E3-9099-C40C66FF867C}">
                  <a14:compatExt spid="_x0000_s31957"/>
                </a:ext>
                <a:ext uri="{FF2B5EF4-FFF2-40B4-BE49-F238E27FC236}">
                  <a16:creationId xmlns:a16="http://schemas.microsoft.com/office/drawing/2014/main" id="{00000000-0008-0000-0900-0000D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47</xdr:row>
          <xdr:rowOff>50800</xdr:rowOff>
        </xdr:from>
        <xdr:to>
          <xdr:col>3</xdr:col>
          <xdr:colOff>469900</xdr:colOff>
          <xdr:row>47</xdr:row>
          <xdr:rowOff>260350</xdr:rowOff>
        </xdr:to>
        <xdr:sp macro="" textlink="">
          <xdr:nvSpPr>
            <xdr:cNvPr id="31958" name="Option Button 214" hidden="1">
              <a:extLst>
                <a:ext uri="{63B3BB69-23CF-44E3-9099-C40C66FF867C}">
                  <a14:compatExt spid="_x0000_s31958"/>
                </a:ext>
                <a:ext uri="{FF2B5EF4-FFF2-40B4-BE49-F238E27FC236}">
                  <a16:creationId xmlns:a16="http://schemas.microsoft.com/office/drawing/2014/main" id="{00000000-0008-0000-0900-0000D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47</xdr:row>
          <xdr:rowOff>50800</xdr:rowOff>
        </xdr:from>
        <xdr:to>
          <xdr:col>4</xdr:col>
          <xdr:colOff>469900</xdr:colOff>
          <xdr:row>47</xdr:row>
          <xdr:rowOff>260350</xdr:rowOff>
        </xdr:to>
        <xdr:sp macro="" textlink="">
          <xdr:nvSpPr>
            <xdr:cNvPr id="31959" name="Option Button 215" hidden="1">
              <a:extLst>
                <a:ext uri="{63B3BB69-23CF-44E3-9099-C40C66FF867C}">
                  <a14:compatExt spid="_x0000_s31959"/>
                </a:ext>
                <a:ext uri="{FF2B5EF4-FFF2-40B4-BE49-F238E27FC236}">
                  <a16:creationId xmlns:a16="http://schemas.microsoft.com/office/drawing/2014/main" id="{00000000-0008-0000-0900-0000D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47</xdr:row>
          <xdr:rowOff>0</xdr:rowOff>
        </xdr:from>
        <xdr:to>
          <xdr:col>5</xdr:col>
          <xdr:colOff>95250</xdr:colOff>
          <xdr:row>47</xdr:row>
          <xdr:rowOff>304800</xdr:rowOff>
        </xdr:to>
        <xdr:sp macro="" textlink="">
          <xdr:nvSpPr>
            <xdr:cNvPr id="31960" name="Group Box 216" hidden="1">
              <a:extLst>
                <a:ext uri="{63B3BB69-23CF-44E3-9099-C40C66FF867C}">
                  <a14:compatExt spid="_x0000_s31960"/>
                </a:ext>
                <a:ext uri="{FF2B5EF4-FFF2-40B4-BE49-F238E27FC236}">
                  <a16:creationId xmlns:a16="http://schemas.microsoft.com/office/drawing/2014/main" id="{00000000-0008-0000-0900-0000D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52</xdr:row>
          <xdr:rowOff>50800</xdr:rowOff>
        </xdr:from>
        <xdr:to>
          <xdr:col>2</xdr:col>
          <xdr:colOff>469900</xdr:colOff>
          <xdr:row>53</xdr:row>
          <xdr:rowOff>0</xdr:rowOff>
        </xdr:to>
        <xdr:sp macro="" textlink="">
          <xdr:nvSpPr>
            <xdr:cNvPr id="31961" name="Option Button 217" hidden="1">
              <a:extLst>
                <a:ext uri="{63B3BB69-23CF-44E3-9099-C40C66FF867C}">
                  <a14:compatExt spid="_x0000_s31961"/>
                </a:ext>
                <a:ext uri="{FF2B5EF4-FFF2-40B4-BE49-F238E27FC236}">
                  <a16:creationId xmlns:a16="http://schemas.microsoft.com/office/drawing/2014/main" id="{00000000-0008-0000-0900-0000D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52</xdr:row>
          <xdr:rowOff>50800</xdr:rowOff>
        </xdr:from>
        <xdr:to>
          <xdr:col>3</xdr:col>
          <xdr:colOff>469900</xdr:colOff>
          <xdr:row>53</xdr:row>
          <xdr:rowOff>0</xdr:rowOff>
        </xdr:to>
        <xdr:sp macro="" textlink="">
          <xdr:nvSpPr>
            <xdr:cNvPr id="31962" name="Option Button 218" hidden="1">
              <a:extLst>
                <a:ext uri="{63B3BB69-23CF-44E3-9099-C40C66FF867C}">
                  <a14:compatExt spid="_x0000_s31962"/>
                </a:ext>
                <a:ext uri="{FF2B5EF4-FFF2-40B4-BE49-F238E27FC236}">
                  <a16:creationId xmlns:a16="http://schemas.microsoft.com/office/drawing/2014/main" id="{00000000-0008-0000-0900-0000D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52</xdr:row>
          <xdr:rowOff>50800</xdr:rowOff>
        </xdr:from>
        <xdr:to>
          <xdr:col>4</xdr:col>
          <xdr:colOff>469900</xdr:colOff>
          <xdr:row>53</xdr:row>
          <xdr:rowOff>0</xdr:rowOff>
        </xdr:to>
        <xdr:sp macro="" textlink="">
          <xdr:nvSpPr>
            <xdr:cNvPr id="31963" name="Option Button 219" hidden="1">
              <a:extLst>
                <a:ext uri="{63B3BB69-23CF-44E3-9099-C40C66FF867C}">
                  <a14:compatExt spid="_x0000_s31963"/>
                </a:ext>
                <a:ext uri="{FF2B5EF4-FFF2-40B4-BE49-F238E27FC236}">
                  <a16:creationId xmlns:a16="http://schemas.microsoft.com/office/drawing/2014/main" id="{00000000-0008-0000-0900-0000D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52</xdr:row>
          <xdr:rowOff>0</xdr:rowOff>
        </xdr:from>
        <xdr:to>
          <xdr:col>5</xdr:col>
          <xdr:colOff>95250</xdr:colOff>
          <xdr:row>53</xdr:row>
          <xdr:rowOff>0</xdr:rowOff>
        </xdr:to>
        <xdr:sp macro="" textlink="">
          <xdr:nvSpPr>
            <xdr:cNvPr id="31964" name="Group Box 220" hidden="1">
              <a:extLst>
                <a:ext uri="{63B3BB69-23CF-44E3-9099-C40C66FF867C}">
                  <a14:compatExt spid="_x0000_s31964"/>
                </a:ext>
                <a:ext uri="{FF2B5EF4-FFF2-40B4-BE49-F238E27FC236}">
                  <a16:creationId xmlns:a16="http://schemas.microsoft.com/office/drawing/2014/main" id="{00000000-0008-0000-0900-0000D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57</xdr:row>
          <xdr:rowOff>50800</xdr:rowOff>
        </xdr:from>
        <xdr:to>
          <xdr:col>2</xdr:col>
          <xdr:colOff>469900</xdr:colOff>
          <xdr:row>58</xdr:row>
          <xdr:rowOff>0</xdr:rowOff>
        </xdr:to>
        <xdr:sp macro="" textlink="">
          <xdr:nvSpPr>
            <xdr:cNvPr id="31965" name="Option Button 221" hidden="1">
              <a:extLst>
                <a:ext uri="{63B3BB69-23CF-44E3-9099-C40C66FF867C}">
                  <a14:compatExt spid="_x0000_s31965"/>
                </a:ext>
                <a:ext uri="{FF2B5EF4-FFF2-40B4-BE49-F238E27FC236}">
                  <a16:creationId xmlns:a16="http://schemas.microsoft.com/office/drawing/2014/main" id="{00000000-0008-0000-0900-0000D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57</xdr:row>
          <xdr:rowOff>50800</xdr:rowOff>
        </xdr:from>
        <xdr:to>
          <xdr:col>3</xdr:col>
          <xdr:colOff>469900</xdr:colOff>
          <xdr:row>58</xdr:row>
          <xdr:rowOff>0</xdr:rowOff>
        </xdr:to>
        <xdr:sp macro="" textlink="">
          <xdr:nvSpPr>
            <xdr:cNvPr id="31966" name="Option Button 222" hidden="1">
              <a:extLst>
                <a:ext uri="{63B3BB69-23CF-44E3-9099-C40C66FF867C}">
                  <a14:compatExt spid="_x0000_s31966"/>
                </a:ext>
                <a:ext uri="{FF2B5EF4-FFF2-40B4-BE49-F238E27FC236}">
                  <a16:creationId xmlns:a16="http://schemas.microsoft.com/office/drawing/2014/main" id="{00000000-0008-0000-0900-0000D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57</xdr:row>
          <xdr:rowOff>50800</xdr:rowOff>
        </xdr:from>
        <xdr:to>
          <xdr:col>4</xdr:col>
          <xdr:colOff>469900</xdr:colOff>
          <xdr:row>58</xdr:row>
          <xdr:rowOff>0</xdr:rowOff>
        </xdr:to>
        <xdr:sp macro="" textlink="">
          <xdr:nvSpPr>
            <xdr:cNvPr id="31967" name="Option Button 223" hidden="1">
              <a:extLst>
                <a:ext uri="{63B3BB69-23CF-44E3-9099-C40C66FF867C}">
                  <a14:compatExt spid="_x0000_s31967"/>
                </a:ext>
                <a:ext uri="{FF2B5EF4-FFF2-40B4-BE49-F238E27FC236}">
                  <a16:creationId xmlns:a16="http://schemas.microsoft.com/office/drawing/2014/main" id="{00000000-0008-0000-0900-0000D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57</xdr:row>
          <xdr:rowOff>0</xdr:rowOff>
        </xdr:from>
        <xdr:to>
          <xdr:col>5</xdr:col>
          <xdr:colOff>95250</xdr:colOff>
          <xdr:row>58</xdr:row>
          <xdr:rowOff>0</xdr:rowOff>
        </xdr:to>
        <xdr:sp macro="" textlink="">
          <xdr:nvSpPr>
            <xdr:cNvPr id="31968" name="Group Box 224" hidden="1">
              <a:extLst>
                <a:ext uri="{63B3BB69-23CF-44E3-9099-C40C66FF867C}">
                  <a14:compatExt spid="_x0000_s31968"/>
                </a:ext>
                <a:ext uri="{FF2B5EF4-FFF2-40B4-BE49-F238E27FC236}">
                  <a16:creationId xmlns:a16="http://schemas.microsoft.com/office/drawing/2014/main" id="{00000000-0008-0000-0900-0000E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58</xdr:row>
          <xdr:rowOff>50800</xdr:rowOff>
        </xdr:from>
        <xdr:to>
          <xdr:col>2</xdr:col>
          <xdr:colOff>469900</xdr:colOff>
          <xdr:row>58</xdr:row>
          <xdr:rowOff>260350</xdr:rowOff>
        </xdr:to>
        <xdr:sp macro="" textlink="">
          <xdr:nvSpPr>
            <xdr:cNvPr id="31969" name="Option Button 225" hidden="1">
              <a:extLst>
                <a:ext uri="{63B3BB69-23CF-44E3-9099-C40C66FF867C}">
                  <a14:compatExt spid="_x0000_s31969"/>
                </a:ext>
                <a:ext uri="{FF2B5EF4-FFF2-40B4-BE49-F238E27FC236}">
                  <a16:creationId xmlns:a16="http://schemas.microsoft.com/office/drawing/2014/main" id="{00000000-0008-0000-0900-0000E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58</xdr:row>
          <xdr:rowOff>50800</xdr:rowOff>
        </xdr:from>
        <xdr:to>
          <xdr:col>3</xdr:col>
          <xdr:colOff>469900</xdr:colOff>
          <xdr:row>58</xdr:row>
          <xdr:rowOff>260350</xdr:rowOff>
        </xdr:to>
        <xdr:sp macro="" textlink="">
          <xdr:nvSpPr>
            <xdr:cNvPr id="31970" name="Option Button 226" hidden="1">
              <a:extLst>
                <a:ext uri="{63B3BB69-23CF-44E3-9099-C40C66FF867C}">
                  <a14:compatExt spid="_x0000_s31970"/>
                </a:ext>
                <a:ext uri="{FF2B5EF4-FFF2-40B4-BE49-F238E27FC236}">
                  <a16:creationId xmlns:a16="http://schemas.microsoft.com/office/drawing/2014/main" id="{00000000-0008-0000-0900-0000E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58</xdr:row>
          <xdr:rowOff>50800</xdr:rowOff>
        </xdr:from>
        <xdr:to>
          <xdr:col>4</xdr:col>
          <xdr:colOff>469900</xdr:colOff>
          <xdr:row>58</xdr:row>
          <xdr:rowOff>260350</xdr:rowOff>
        </xdr:to>
        <xdr:sp macro="" textlink="">
          <xdr:nvSpPr>
            <xdr:cNvPr id="31971" name="Option Button 227" hidden="1">
              <a:extLst>
                <a:ext uri="{63B3BB69-23CF-44E3-9099-C40C66FF867C}">
                  <a14:compatExt spid="_x0000_s31971"/>
                </a:ext>
                <a:ext uri="{FF2B5EF4-FFF2-40B4-BE49-F238E27FC236}">
                  <a16:creationId xmlns:a16="http://schemas.microsoft.com/office/drawing/2014/main" id="{00000000-0008-0000-0900-0000E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58</xdr:row>
          <xdr:rowOff>0</xdr:rowOff>
        </xdr:from>
        <xdr:to>
          <xdr:col>5</xdr:col>
          <xdr:colOff>95250</xdr:colOff>
          <xdr:row>58</xdr:row>
          <xdr:rowOff>304800</xdr:rowOff>
        </xdr:to>
        <xdr:sp macro="" textlink="">
          <xdr:nvSpPr>
            <xdr:cNvPr id="31972" name="Group Box 228" hidden="1">
              <a:extLst>
                <a:ext uri="{63B3BB69-23CF-44E3-9099-C40C66FF867C}">
                  <a14:compatExt spid="_x0000_s31972"/>
                </a:ext>
                <a:ext uri="{FF2B5EF4-FFF2-40B4-BE49-F238E27FC236}">
                  <a16:creationId xmlns:a16="http://schemas.microsoft.com/office/drawing/2014/main" id="{00000000-0008-0000-0900-0000E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59</xdr:row>
          <xdr:rowOff>50800</xdr:rowOff>
        </xdr:from>
        <xdr:to>
          <xdr:col>2</xdr:col>
          <xdr:colOff>469900</xdr:colOff>
          <xdr:row>59</xdr:row>
          <xdr:rowOff>260350</xdr:rowOff>
        </xdr:to>
        <xdr:sp macro="" textlink="">
          <xdr:nvSpPr>
            <xdr:cNvPr id="31973" name="Option Button 229" hidden="1">
              <a:extLst>
                <a:ext uri="{63B3BB69-23CF-44E3-9099-C40C66FF867C}">
                  <a14:compatExt spid="_x0000_s31973"/>
                </a:ext>
                <a:ext uri="{FF2B5EF4-FFF2-40B4-BE49-F238E27FC236}">
                  <a16:creationId xmlns:a16="http://schemas.microsoft.com/office/drawing/2014/main" id="{00000000-0008-0000-0900-0000E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59</xdr:row>
          <xdr:rowOff>50800</xdr:rowOff>
        </xdr:from>
        <xdr:to>
          <xdr:col>3</xdr:col>
          <xdr:colOff>469900</xdr:colOff>
          <xdr:row>59</xdr:row>
          <xdr:rowOff>260350</xdr:rowOff>
        </xdr:to>
        <xdr:sp macro="" textlink="">
          <xdr:nvSpPr>
            <xdr:cNvPr id="31974" name="Option Button 230" hidden="1">
              <a:extLst>
                <a:ext uri="{63B3BB69-23CF-44E3-9099-C40C66FF867C}">
                  <a14:compatExt spid="_x0000_s31974"/>
                </a:ext>
                <a:ext uri="{FF2B5EF4-FFF2-40B4-BE49-F238E27FC236}">
                  <a16:creationId xmlns:a16="http://schemas.microsoft.com/office/drawing/2014/main" id="{00000000-0008-0000-0900-0000E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59</xdr:row>
          <xdr:rowOff>50800</xdr:rowOff>
        </xdr:from>
        <xdr:to>
          <xdr:col>4</xdr:col>
          <xdr:colOff>469900</xdr:colOff>
          <xdr:row>59</xdr:row>
          <xdr:rowOff>260350</xdr:rowOff>
        </xdr:to>
        <xdr:sp macro="" textlink="">
          <xdr:nvSpPr>
            <xdr:cNvPr id="31975" name="Option Button 231" hidden="1">
              <a:extLst>
                <a:ext uri="{63B3BB69-23CF-44E3-9099-C40C66FF867C}">
                  <a14:compatExt spid="_x0000_s31975"/>
                </a:ext>
                <a:ext uri="{FF2B5EF4-FFF2-40B4-BE49-F238E27FC236}">
                  <a16:creationId xmlns:a16="http://schemas.microsoft.com/office/drawing/2014/main" id="{00000000-0008-0000-0900-0000E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59</xdr:row>
          <xdr:rowOff>0</xdr:rowOff>
        </xdr:from>
        <xdr:to>
          <xdr:col>5</xdr:col>
          <xdr:colOff>95250</xdr:colOff>
          <xdr:row>59</xdr:row>
          <xdr:rowOff>304800</xdr:rowOff>
        </xdr:to>
        <xdr:sp macro="" textlink="">
          <xdr:nvSpPr>
            <xdr:cNvPr id="31976" name="Group Box 232" hidden="1">
              <a:extLst>
                <a:ext uri="{63B3BB69-23CF-44E3-9099-C40C66FF867C}">
                  <a14:compatExt spid="_x0000_s31976"/>
                </a:ext>
                <a:ext uri="{FF2B5EF4-FFF2-40B4-BE49-F238E27FC236}">
                  <a16:creationId xmlns:a16="http://schemas.microsoft.com/office/drawing/2014/main" id="{00000000-0008-0000-0900-0000E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64</xdr:row>
          <xdr:rowOff>50800</xdr:rowOff>
        </xdr:from>
        <xdr:to>
          <xdr:col>2</xdr:col>
          <xdr:colOff>469900</xdr:colOff>
          <xdr:row>65</xdr:row>
          <xdr:rowOff>0</xdr:rowOff>
        </xdr:to>
        <xdr:sp macro="" textlink="">
          <xdr:nvSpPr>
            <xdr:cNvPr id="31977" name="Option Button 233" hidden="1">
              <a:extLst>
                <a:ext uri="{63B3BB69-23CF-44E3-9099-C40C66FF867C}">
                  <a14:compatExt spid="_x0000_s31977"/>
                </a:ext>
                <a:ext uri="{FF2B5EF4-FFF2-40B4-BE49-F238E27FC236}">
                  <a16:creationId xmlns:a16="http://schemas.microsoft.com/office/drawing/2014/main" id="{00000000-0008-0000-0900-0000E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64</xdr:row>
          <xdr:rowOff>50800</xdr:rowOff>
        </xdr:from>
        <xdr:to>
          <xdr:col>3</xdr:col>
          <xdr:colOff>469900</xdr:colOff>
          <xdr:row>65</xdr:row>
          <xdr:rowOff>0</xdr:rowOff>
        </xdr:to>
        <xdr:sp macro="" textlink="">
          <xdr:nvSpPr>
            <xdr:cNvPr id="31978" name="Option Button 234" hidden="1">
              <a:extLst>
                <a:ext uri="{63B3BB69-23CF-44E3-9099-C40C66FF867C}">
                  <a14:compatExt spid="_x0000_s31978"/>
                </a:ext>
                <a:ext uri="{FF2B5EF4-FFF2-40B4-BE49-F238E27FC236}">
                  <a16:creationId xmlns:a16="http://schemas.microsoft.com/office/drawing/2014/main" id="{00000000-0008-0000-0900-0000E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64</xdr:row>
          <xdr:rowOff>50800</xdr:rowOff>
        </xdr:from>
        <xdr:to>
          <xdr:col>4</xdr:col>
          <xdr:colOff>469900</xdr:colOff>
          <xdr:row>65</xdr:row>
          <xdr:rowOff>0</xdr:rowOff>
        </xdr:to>
        <xdr:sp macro="" textlink="">
          <xdr:nvSpPr>
            <xdr:cNvPr id="31979" name="Option Button 235" hidden="1">
              <a:extLst>
                <a:ext uri="{63B3BB69-23CF-44E3-9099-C40C66FF867C}">
                  <a14:compatExt spid="_x0000_s31979"/>
                </a:ext>
                <a:ext uri="{FF2B5EF4-FFF2-40B4-BE49-F238E27FC236}">
                  <a16:creationId xmlns:a16="http://schemas.microsoft.com/office/drawing/2014/main" id="{00000000-0008-0000-0900-0000E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64</xdr:row>
          <xdr:rowOff>0</xdr:rowOff>
        </xdr:from>
        <xdr:to>
          <xdr:col>5</xdr:col>
          <xdr:colOff>95250</xdr:colOff>
          <xdr:row>65</xdr:row>
          <xdr:rowOff>0</xdr:rowOff>
        </xdr:to>
        <xdr:sp macro="" textlink="">
          <xdr:nvSpPr>
            <xdr:cNvPr id="31980" name="Group Box 236" hidden="1">
              <a:extLst>
                <a:ext uri="{63B3BB69-23CF-44E3-9099-C40C66FF867C}">
                  <a14:compatExt spid="_x0000_s31980"/>
                </a:ext>
                <a:ext uri="{FF2B5EF4-FFF2-40B4-BE49-F238E27FC236}">
                  <a16:creationId xmlns:a16="http://schemas.microsoft.com/office/drawing/2014/main" id="{00000000-0008-0000-0900-0000E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65</xdr:row>
          <xdr:rowOff>50800</xdr:rowOff>
        </xdr:from>
        <xdr:to>
          <xdr:col>2</xdr:col>
          <xdr:colOff>469900</xdr:colOff>
          <xdr:row>65</xdr:row>
          <xdr:rowOff>260350</xdr:rowOff>
        </xdr:to>
        <xdr:sp macro="" textlink="">
          <xdr:nvSpPr>
            <xdr:cNvPr id="31981" name="Option Button 237" hidden="1">
              <a:extLst>
                <a:ext uri="{63B3BB69-23CF-44E3-9099-C40C66FF867C}">
                  <a14:compatExt spid="_x0000_s31981"/>
                </a:ext>
                <a:ext uri="{FF2B5EF4-FFF2-40B4-BE49-F238E27FC236}">
                  <a16:creationId xmlns:a16="http://schemas.microsoft.com/office/drawing/2014/main" id="{00000000-0008-0000-0900-0000E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65</xdr:row>
          <xdr:rowOff>50800</xdr:rowOff>
        </xdr:from>
        <xdr:to>
          <xdr:col>3</xdr:col>
          <xdr:colOff>469900</xdr:colOff>
          <xdr:row>65</xdr:row>
          <xdr:rowOff>260350</xdr:rowOff>
        </xdr:to>
        <xdr:sp macro="" textlink="">
          <xdr:nvSpPr>
            <xdr:cNvPr id="31982" name="Option Button 238" hidden="1">
              <a:extLst>
                <a:ext uri="{63B3BB69-23CF-44E3-9099-C40C66FF867C}">
                  <a14:compatExt spid="_x0000_s31982"/>
                </a:ext>
                <a:ext uri="{FF2B5EF4-FFF2-40B4-BE49-F238E27FC236}">
                  <a16:creationId xmlns:a16="http://schemas.microsoft.com/office/drawing/2014/main" id="{00000000-0008-0000-0900-0000E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65</xdr:row>
          <xdr:rowOff>50800</xdr:rowOff>
        </xdr:from>
        <xdr:to>
          <xdr:col>4</xdr:col>
          <xdr:colOff>469900</xdr:colOff>
          <xdr:row>65</xdr:row>
          <xdr:rowOff>260350</xdr:rowOff>
        </xdr:to>
        <xdr:sp macro="" textlink="">
          <xdr:nvSpPr>
            <xdr:cNvPr id="31983" name="Option Button 239" hidden="1">
              <a:extLst>
                <a:ext uri="{63B3BB69-23CF-44E3-9099-C40C66FF867C}">
                  <a14:compatExt spid="_x0000_s31983"/>
                </a:ext>
                <a:ext uri="{FF2B5EF4-FFF2-40B4-BE49-F238E27FC236}">
                  <a16:creationId xmlns:a16="http://schemas.microsoft.com/office/drawing/2014/main" id="{00000000-0008-0000-0900-0000E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65</xdr:row>
          <xdr:rowOff>0</xdr:rowOff>
        </xdr:from>
        <xdr:to>
          <xdr:col>5</xdr:col>
          <xdr:colOff>95250</xdr:colOff>
          <xdr:row>65</xdr:row>
          <xdr:rowOff>304800</xdr:rowOff>
        </xdr:to>
        <xdr:sp macro="" textlink="">
          <xdr:nvSpPr>
            <xdr:cNvPr id="31984" name="Group Box 240" hidden="1">
              <a:extLst>
                <a:ext uri="{63B3BB69-23CF-44E3-9099-C40C66FF867C}">
                  <a14:compatExt spid="_x0000_s31984"/>
                </a:ext>
                <a:ext uri="{FF2B5EF4-FFF2-40B4-BE49-F238E27FC236}">
                  <a16:creationId xmlns:a16="http://schemas.microsoft.com/office/drawing/2014/main" id="{00000000-0008-0000-0900-0000F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66</xdr:row>
          <xdr:rowOff>50800</xdr:rowOff>
        </xdr:from>
        <xdr:to>
          <xdr:col>2</xdr:col>
          <xdr:colOff>469900</xdr:colOff>
          <xdr:row>66</xdr:row>
          <xdr:rowOff>260350</xdr:rowOff>
        </xdr:to>
        <xdr:sp macro="" textlink="">
          <xdr:nvSpPr>
            <xdr:cNvPr id="31985" name="Option Button 241" hidden="1">
              <a:extLst>
                <a:ext uri="{63B3BB69-23CF-44E3-9099-C40C66FF867C}">
                  <a14:compatExt spid="_x0000_s31985"/>
                </a:ext>
                <a:ext uri="{FF2B5EF4-FFF2-40B4-BE49-F238E27FC236}">
                  <a16:creationId xmlns:a16="http://schemas.microsoft.com/office/drawing/2014/main" id="{00000000-0008-0000-0900-0000F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66</xdr:row>
          <xdr:rowOff>50800</xdr:rowOff>
        </xdr:from>
        <xdr:to>
          <xdr:col>3</xdr:col>
          <xdr:colOff>469900</xdr:colOff>
          <xdr:row>66</xdr:row>
          <xdr:rowOff>260350</xdr:rowOff>
        </xdr:to>
        <xdr:sp macro="" textlink="">
          <xdr:nvSpPr>
            <xdr:cNvPr id="31986" name="Option Button 242" hidden="1">
              <a:extLst>
                <a:ext uri="{63B3BB69-23CF-44E3-9099-C40C66FF867C}">
                  <a14:compatExt spid="_x0000_s31986"/>
                </a:ext>
                <a:ext uri="{FF2B5EF4-FFF2-40B4-BE49-F238E27FC236}">
                  <a16:creationId xmlns:a16="http://schemas.microsoft.com/office/drawing/2014/main" id="{00000000-0008-0000-0900-0000F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66</xdr:row>
          <xdr:rowOff>50800</xdr:rowOff>
        </xdr:from>
        <xdr:to>
          <xdr:col>4</xdr:col>
          <xdr:colOff>469900</xdr:colOff>
          <xdr:row>66</xdr:row>
          <xdr:rowOff>260350</xdr:rowOff>
        </xdr:to>
        <xdr:sp macro="" textlink="">
          <xdr:nvSpPr>
            <xdr:cNvPr id="31987" name="Option Button 243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9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66</xdr:row>
          <xdr:rowOff>0</xdr:rowOff>
        </xdr:from>
        <xdr:to>
          <xdr:col>5</xdr:col>
          <xdr:colOff>95250</xdr:colOff>
          <xdr:row>66</xdr:row>
          <xdr:rowOff>304800</xdr:rowOff>
        </xdr:to>
        <xdr:sp macro="" textlink="">
          <xdr:nvSpPr>
            <xdr:cNvPr id="31988" name="Group Box 244" hidden="1">
              <a:extLst>
                <a:ext uri="{63B3BB69-23CF-44E3-9099-C40C66FF867C}">
                  <a14:compatExt spid="_x0000_s31988"/>
                </a:ext>
                <a:ext uri="{FF2B5EF4-FFF2-40B4-BE49-F238E27FC236}">
                  <a16:creationId xmlns:a16="http://schemas.microsoft.com/office/drawing/2014/main" id="{00000000-0008-0000-0900-0000F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67</xdr:row>
          <xdr:rowOff>50800</xdr:rowOff>
        </xdr:from>
        <xdr:to>
          <xdr:col>2</xdr:col>
          <xdr:colOff>469900</xdr:colOff>
          <xdr:row>67</xdr:row>
          <xdr:rowOff>260350</xdr:rowOff>
        </xdr:to>
        <xdr:sp macro="" textlink="">
          <xdr:nvSpPr>
            <xdr:cNvPr id="31989" name="Option Button 245" hidden="1">
              <a:extLst>
                <a:ext uri="{63B3BB69-23CF-44E3-9099-C40C66FF867C}">
                  <a14:compatExt spid="_x0000_s31989"/>
                </a:ext>
                <a:ext uri="{FF2B5EF4-FFF2-40B4-BE49-F238E27FC236}">
                  <a16:creationId xmlns:a16="http://schemas.microsoft.com/office/drawing/2014/main" id="{00000000-0008-0000-0900-0000F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67</xdr:row>
          <xdr:rowOff>50800</xdr:rowOff>
        </xdr:from>
        <xdr:to>
          <xdr:col>3</xdr:col>
          <xdr:colOff>469900</xdr:colOff>
          <xdr:row>67</xdr:row>
          <xdr:rowOff>260350</xdr:rowOff>
        </xdr:to>
        <xdr:sp macro="" textlink="">
          <xdr:nvSpPr>
            <xdr:cNvPr id="31990" name="Option Button 246" hidden="1">
              <a:extLst>
                <a:ext uri="{63B3BB69-23CF-44E3-9099-C40C66FF867C}">
                  <a14:compatExt spid="_x0000_s31990"/>
                </a:ext>
                <a:ext uri="{FF2B5EF4-FFF2-40B4-BE49-F238E27FC236}">
                  <a16:creationId xmlns:a16="http://schemas.microsoft.com/office/drawing/2014/main" id="{00000000-0008-0000-0900-0000F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67</xdr:row>
          <xdr:rowOff>50800</xdr:rowOff>
        </xdr:from>
        <xdr:to>
          <xdr:col>4</xdr:col>
          <xdr:colOff>469900</xdr:colOff>
          <xdr:row>67</xdr:row>
          <xdr:rowOff>260350</xdr:rowOff>
        </xdr:to>
        <xdr:sp macro="" textlink="">
          <xdr:nvSpPr>
            <xdr:cNvPr id="31991" name="Option Button 247" hidden="1">
              <a:extLst>
                <a:ext uri="{63B3BB69-23CF-44E3-9099-C40C66FF867C}">
                  <a14:compatExt spid="_x0000_s31991"/>
                </a:ext>
                <a:ext uri="{FF2B5EF4-FFF2-40B4-BE49-F238E27FC236}">
                  <a16:creationId xmlns:a16="http://schemas.microsoft.com/office/drawing/2014/main" id="{00000000-0008-0000-0900-0000F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67</xdr:row>
          <xdr:rowOff>0</xdr:rowOff>
        </xdr:from>
        <xdr:to>
          <xdr:col>5</xdr:col>
          <xdr:colOff>95250</xdr:colOff>
          <xdr:row>67</xdr:row>
          <xdr:rowOff>304800</xdr:rowOff>
        </xdr:to>
        <xdr:sp macro="" textlink="">
          <xdr:nvSpPr>
            <xdr:cNvPr id="31992" name="Group Box 248" hidden="1">
              <a:extLst>
                <a:ext uri="{63B3BB69-23CF-44E3-9099-C40C66FF867C}">
                  <a14:compatExt spid="_x0000_s31992"/>
                </a:ext>
                <a:ext uri="{FF2B5EF4-FFF2-40B4-BE49-F238E27FC236}">
                  <a16:creationId xmlns:a16="http://schemas.microsoft.com/office/drawing/2014/main" id="{00000000-0008-0000-0900-0000F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69</xdr:row>
          <xdr:rowOff>50800</xdr:rowOff>
        </xdr:from>
        <xdr:to>
          <xdr:col>2</xdr:col>
          <xdr:colOff>469900</xdr:colOff>
          <xdr:row>69</xdr:row>
          <xdr:rowOff>260350</xdr:rowOff>
        </xdr:to>
        <xdr:sp macro="" textlink="">
          <xdr:nvSpPr>
            <xdr:cNvPr id="31993" name="Option Button 249" hidden="1">
              <a:extLst>
                <a:ext uri="{63B3BB69-23CF-44E3-9099-C40C66FF867C}">
                  <a14:compatExt spid="_x0000_s31993"/>
                </a:ext>
                <a:ext uri="{FF2B5EF4-FFF2-40B4-BE49-F238E27FC236}">
                  <a16:creationId xmlns:a16="http://schemas.microsoft.com/office/drawing/2014/main" id="{00000000-0008-0000-0900-0000F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69</xdr:row>
          <xdr:rowOff>50800</xdr:rowOff>
        </xdr:from>
        <xdr:to>
          <xdr:col>3</xdr:col>
          <xdr:colOff>469900</xdr:colOff>
          <xdr:row>69</xdr:row>
          <xdr:rowOff>260350</xdr:rowOff>
        </xdr:to>
        <xdr:sp macro="" textlink="">
          <xdr:nvSpPr>
            <xdr:cNvPr id="31994" name="Option Button 250" hidden="1">
              <a:extLst>
                <a:ext uri="{63B3BB69-23CF-44E3-9099-C40C66FF867C}">
                  <a14:compatExt spid="_x0000_s31994"/>
                </a:ext>
                <a:ext uri="{FF2B5EF4-FFF2-40B4-BE49-F238E27FC236}">
                  <a16:creationId xmlns:a16="http://schemas.microsoft.com/office/drawing/2014/main" id="{00000000-0008-0000-0900-0000F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69</xdr:row>
          <xdr:rowOff>50800</xdr:rowOff>
        </xdr:from>
        <xdr:to>
          <xdr:col>4</xdr:col>
          <xdr:colOff>469900</xdr:colOff>
          <xdr:row>69</xdr:row>
          <xdr:rowOff>260350</xdr:rowOff>
        </xdr:to>
        <xdr:sp macro="" textlink="">
          <xdr:nvSpPr>
            <xdr:cNvPr id="31995" name="Option Button 251" hidden="1">
              <a:extLst>
                <a:ext uri="{63B3BB69-23CF-44E3-9099-C40C66FF867C}">
                  <a14:compatExt spid="_x0000_s31995"/>
                </a:ext>
                <a:ext uri="{FF2B5EF4-FFF2-40B4-BE49-F238E27FC236}">
                  <a16:creationId xmlns:a16="http://schemas.microsoft.com/office/drawing/2014/main" id="{00000000-0008-0000-0900-0000F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69</xdr:row>
          <xdr:rowOff>0</xdr:rowOff>
        </xdr:from>
        <xdr:to>
          <xdr:col>5</xdr:col>
          <xdr:colOff>95250</xdr:colOff>
          <xdr:row>69</xdr:row>
          <xdr:rowOff>304800</xdr:rowOff>
        </xdr:to>
        <xdr:sp macro="" textlink="">
          <xdr:nvSpPr>
            <xdr:cNvPr id="31996" name="Group Box 252" hidden="1">
              <a:extLst>
                <a:ext uri="{63B3BB69-23CF-44E3-9099-C40C66FF867C}">
                  <a14:compatExt spid="_x0000_s31996"/>
                </a:ext>
                <a:ext uri="{FF2B5EF4-FFF2-40B4-BE49-F238E27FC236}">
                  <a16:creationId xmlns:a16="http://schemas.microsoft.com/office/drawing/2014/main" id="{00000000-0008-0000-0900-0000F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70</xdr:row>
          <xdr:rowOff>50800</xdr:rowOff>
        </xdr:from>
        <xdr:to>
          <xdr:col>2</xdr:col>
          <xdr:colOff>469900</xdr:colOff>
          <xdr:row>70</xdr:row>
          <xdr:rowOff>260350</xdr:rowOff>
        </xdr:to>
        <xdr:sp macro="" textlink="">
          <xdr:nvSpPr>
            <xdr:cNvPr id="31997" name="Option Button 253" hidden="1">
              <a:extLst>
                <a:ext uri="{63B3BB69-23CF-44E3-9099-C40C66FF867C}">
                  <a14:compatExt spid="_x0000_s31997"/>
                </a:ext>
                <a:ext uri="{FF2B5EF4-FFF2-40B4-BE49-F238E27FC236}">
                  <a16:creationId xmlns:a16="http://schemas.microsoft.com/office/drawing/2014/main" id="{00000000-0008-0000-0900-0000F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70</xdr:row>
          <xdr:rowOff>50800</xdr:rowOff>
        </xdr:from>
        <xdr:to>
          <xdr:col>3</xdr:col>
          <xdr:colOff>469900</xdr:colOff>
          <xdr:row>70</xdr:row>
          <xdr:rowOff>260350</xdr:rowOff>
        </xdr:to>
        <xdr:sp macro="" textlink="">
          <xdr:nvSpPr>
            <xdr:cNvPr id="31998" name="Option Button 254" hidden="1">
              <a:extLst>
                <a:ext uri="{63B3BB69-23CF-44E3-9099-C40C66FF867C}">
                  <a14:compatExt spid="_x0000_s31998"/>
                </a:ext>
                <a:ext uri="{FF2B5EF4-FFF2-40B4-BE49-F238E27FC236}">
                  <a16:creationId xmlns:a16="http://schemas.microsoft.com/office/drawing/2014/main" id="{00000000-0008-0000-0900-0000F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70</xdr:row>
          <xdr:rowOff>50800</xdr:rowOff>
        </xdr:from>
        <xdr:to>
          <xdr:col>4</xdr:col>
          <xdr:colOff>469900</xdr:colOff>
          <xdr:row>70</xdr:row>
          <xdr:rowOff>260350</xdr:rowOff>
        </xdr:to>
        <xdr:sp macro="" textlink="">
          <xdr:nvSpPr>
            <xdr:cNvPr id="31999" name="Option Button 255" hidden="1">
              <a:extLst>
                <a:ext uri="{63B3BB69-23CF-44E3-9099-C40C66FF867C}">
                  <a14:compatExt spid="_x0000_s31999"/>
                </a:ext>
                <a:ext uri="{FF2B5EF4-FFF2-40B4-BE49-F238E27FC236}">
                  <a16:creationId xmlns:a16="http://schemas.microsoft.com/office/drawing/2014/main" id="{00000000-0008-0000-0900-0000F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70</xdr:row>
          <xdr:rowOff>0</xdr:rowOff>
        </xdr:from>
        <xdr:to>
          <xdr:col>5</xdr:col>
          <xdr:colOff>95250</xdr:colOff>
          <xdr:row>70</xdr:row>
          <xdr:rowOff>304800</xdr:rowOff>
        </xdr:to>
        <xdr:sp macro="" textlink="">
          <xdr:nvSpPr>
            <xdr:cNvPr id="32000" name="Group Box 256" hidden="1">
              <a:extLst>
                <a:ext uri="{63B3BB69-23CF-44E3-9099-C40C66FF867C}">
                  <a14:compatExt spid="_x0000_s32000"/>
                </a:ext>
                <a:ext uri="{FF2B5EF4-FFF2-40B4-BE49-F238E27FC236}">
                  <a16:creationId xmlns:a16="http://schemas.microsoft.com/office/drawing/2014/main" id="{00000000-0008-0000-0900-00000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71</xdr:row>
          <xdr:rowOff>50800</xdr:rowOff>
        </xdr:from>
        <xdr:to>
          <xdr:col>2</xdr:col>
          <xdr:colOff>469900</xdr:colOff>
          <xdr:row>71</xdr:row>
          <xdr:rowOff>260350</xdr:rowOff>
        </xdr:to>
        <xdr:sp macro="" textlink="">
          <xdr:nvSpPr>
            <xdr:cNvPr id="32001" name="Option Button 257" hidden="1">
              <a:extLst>
                <a:ext uri="{63B3BB69-23CF-44E3-9099-C40C66FF867C}">
                  <a14:compatExt spid="_x0000_s32001"/>
                </a:ext>
                <a:ext uri="{FF2B5EF4-FFF2-40B4-BE49-F238E27FC236}">
                  <a16:creationId xmlns:a16="http://schemas.microsoft.com/office/drawing/2014/main" id="{00000000-0008-0000-0900-00000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71</xdr:row>
          <xdr:rowOff>50800</xdr:rowOff>
        </xdr:from>
        <xdr:to>
          <xdr:col>3</xdr:col>
          <xdr:colOff>469900</xdr:colOff>
          <xdr:row>71</xdr:row>
          <xdr:rowOff>260350</xdr:rowOff>
        </xdr:to>
        <xdr:sp macro="" textlink="">
          <xdr:nvSpPr>
            <xdr:cNvPr id="32002" name="Option Button 258" hidden="1">
              <a:extLst>
                <a:ext uri="{63B3BB69-23CF-44E3-9099-C40C66FF867C}">
                  <a14:compatExt spid="_x0000_s32002"/>
                </a:ext>
                <a:ext uri="{FF2B5EF4-FFF2-40B4-BE49-F238E27FC236}">
                  <a16:creationId xmlns:a16="http://schemas.microsoft.com/office/drawing/2014/main" id="{00000000-0008-0000-0900-00000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71</xdr:row>
          <xdr:rowOff>50800</xdr:rowOff>
        </xdr:from>
        <xdr:to>
          <xdr:col>4</xdr:col>
          <xdr:colOff>469900</xdr:colOff>
          <xdr:row>71</xdr:row>
          <xdr:rowOff>260350</xdr:rowOff>
        </xdr:to>
        <xdr:sp macro="" textlink="">
          <xdr:nvSpPr>
            <xdr:cNvPr id="32003" name="Option Button 259" hidden="1">
              <a:extLst>
                <a:ext uri="{63B3BB69-23CF-44E3-9099-C40C66FF867C}">
                  <a14:compatExt spid="_x0000_s32003"/>
                </a:ext>
                <a:ext uri="{FF2B5EF4-FFF2-40B4-BE49-F238E27FC236}">
                  <a16:creationId xmlns:a16="http://schemas.microsoft.com/office/drawing/2014/main" id="{00000000-0008-0000-0900-00000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71</xdr:row>
          <xdr:rowOff>0</xdr:rowOff>
        </xdr:from>
        <xdr:to>
          <xdr:col>5</xdr:col>
          <xdr:colOff>95250</xdr:colOff>
          <xdr:row>71</xdr:row>
          <xdr:rowOff>304800</xdr:rowOff>
        </xdr:to>
        <xdr:sp macro="" textlink="">
          <xdr:nvSpPr>
            <xdr:cNvPr id="32004" name="Group Box 260" hidden="1">
              <a:extLst>
                <a:ext uri="{63B3BB69-23CF-44E3-9099-C40C66FF867C}">
                  <a14:compatExt spid="_x0000_s32004"/>
                </a:ext>
                <a:ext uri="{FF2B5EF4-FFF2-40B4-BE49-F238E27FC236}">
                  <a16:creationId xmlns:a16="http://schemas.microsoft.com/office/drawing/2014/main" id="{00000000-0008-0000-0900-00000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72</xdr:row>
          <xdr:rowOff>50800</xdr:rowOff>
        </xdr:from>
        <xdr:to>
          <xdr:col>2</xdr:col>
          <xdr:colOff>469900</xdr:colOff>
          <xdr:row>72</xdr:row>
          <xdr:rowOff>260350</xdr:rowOff>
        </xdr:to>
        <xdr:sp macro="" textlink="">
          <xdr:nvSpPr>
            <xdr:cNvPr id="32005" name="Option Button 261" hidden="1">
              <a:extLst>
                <a:ext uri="{63B3BB69-23CF-44E3-9099-C40C66FF867C}">
                  <a14:compatExt spid="_x0000_s32005"/>
                </a:ext>
                <a:ext uri="{FF2B5EF4-FFF2-40B4-BE49-F238E27FC236}">
                  <a16:creationId xmlns:a16="http://schemas.microsoft.com/office/drawing/2014/main" id="{00000000-0008-0000-0900-00000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72</xdr:row>
          <xdr:rowOff>50800</xdr:rowOff>
        </xdr:from>
        <xdr:to>
          <xdr:col>3</xdr:col>
          <xdr:colOff>469900</xdr:colOff>
          <xdr:row>72</xdr:row>
          <xdr:rowOff>260350</xdr:rowOff>
        </xdr:to>
        <xdr:sp macro="" textlink="">
          <xdr:nvSpPr>
            <xdr:cNvPr id="32006" name="Option Button 262" hidden="1">
              <a:extLst>
                <a:ext uri="{63B3BB69-23CF-44E3-9099-C40C66FF867C}">
                  <a14:compatExt spid="_x0000_s32006"/>
                </a:ext>
                <a:ext uri="{FF2B5EF4-FFF2-40B4-BE49-F238E27FC236}">
                  <a16:creationId xmlns:a16="http://schemas.microsoft.com/office/drawing/2014/main" id="{00000000-0008-0000-0900-00000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72</xdr:row>
          <xdr:rowOff>50800</xdr:rowOff>
        </xdr:from>
        <xdr:to>
          <xdr:col>4</xdr:col>
          <xdr:colOff>469900</xdr:colOff>
          <xdr:row>72</xdr:row>
          <xdr:rowOff>260350</xdr:rowOff>
        </xdr:to>
        <xdr:sp macro="" textlink="">
          <xdr:nvSpPr>
            <xdr:cNvPr id="32007" name="Option Button 263" hidden="1">
              <a:extLst>
                <a:ext uri="{63B3BB69-23CF-44E3-9099-C40C66FF867C}">
                  <a14:compatExt spid="_x0000_s32007"/>
                </a:ext>
                <a:ext uri="{FF2B5EF4-FFF2-40B4-BE49-F238E27FC236}">
                  <a16:creationId xmlns:a16="http://schemas.microsoft.com/office/drawing/2014/main" id="{00000000-0008-0000-0900-00000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72</xdr:row>
          <xdr:rowOff>0</xdr:rowOff>
        </xdr:from>
        <xdr:to>
          <xdr:col>5</xdr:col>
          <xdr:colOff>95250</xdr:colOff>
          <xdr:row>72</xdr:row>
          <xdr:rowOff>304800</xdr:rowOff>
        </xdr:to>
        <xdr:sp macro="" textlink="">
          <xdr:nvSpPr>
            <xdr:cNvPr id="32008" name="Group Box 264" hidden="1">
              <a:extLst>
                <a:ext uri="{63B3BB69-23CF-44E3-9099-C40C66FF867C}">
                  <a14:compatExt spid="_x0000_s32008"/>
                </a:ext>
                <a:ext uri="{FF2B5EF4-FFF2-40B4-BE49-F238E27FC236}">
                  <a16:creationId xmlns:a16="http://schemas.microsoft.com/office/drawing/2014/main" id="{00000000-0008-0000-0900-00000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73</xdr:row>
          <xdr:rowOff>50800</xdr:rowOff>
        </xdr:from>
        <xdr:to>
          <xdr:col>2</xdr:col>
          <xdr:colOff>469900</xdr:colOff>
          <xdr:row>73</xdr:row>
          <xdr:rowOff>260350</xdr:rowOff>
        </xdr:to>
        <xdr:sp macro="" textlink="">
          <xdr:nvSpPr>
            <xdr:cNvPr id="32009" name="Option Button 265" hidden="1">
              <a:extLst>
                <a:ext uri="{63B3BB69-23CF-44E3-9099-C40C66FF867C}">
                  <a14:compatExt spid="_x0000_s32009"/>
                </a:ext>
                <a:ext uri="{FF2B5EF4-FFF2-40B4-BE49-F238E27FC236}">
                  <a16:creationId xmlns:a16="http://schemas.microsoft.com/office/drawing/2014/main" id="{00000000-0008-0000-0900-00000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73</xdr:row>
          <xdr:rowOff>50800</xdr:rowOff>
        </xdr:from>
        <xdr:to>
          <xdr:col>3</xdr:col>
          <xdr:colOff>469900</xdr:colOff>
          <xdr:row>73</xdr:row>
          <xdr:rowOff>260350</xdr:rowOff>
        </xdr:to>
        <xdr:sp macro="" textlink="">
          <xdr:nvSpPr>
            <xdr:cNvPr id="32010" name="Option Button 266" hidden="1">
              <a:extLst>
                <a:ext uri="{63B3BB69-23CF-44E3-9099-C40C66FF867C}">
                  <a14:compatExt spid="_x0000_s32010"/>
                </a:ext>
                <a:ext uri="{FF2B5EF4-FFF2-40B4-BE49-F238E27FC236}">
                  <a16:creationId xmlns:a16="http://schemas.microsoft.com/office/drawing/2014/main" id="{00000000-0008-0000-0900-00000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73</xdr:row>
          <xdr:rowOff>50800</xdr:rowOff>
        </xdr:from>
        <xdr:to>
          <xdr:col>4</xdr:col>
          <xdr:colOff>469900</xdr:colOff>
          <xdr:row>73</xdr:row>
          <xdr:rowOff>260350</xdr:rowOff>
        </xdr:to>
        <xdr:sp macro="" textlink="">
          <xdr:nvSpPr>
            <xdr:cNvPr id="32011" name="Option Button 267" hidden="1">
              <a:extLst>
                <a:ext uri="{63B3BB69-23CF-44E3-9099-C40C66FF867C}">
                  <a14:compatExt spid="_x0000_s32011"/>
                </a:ext>
                <a:ext uri="{FF2B5EF4-FFF2-40B4-BE49-F238E27FC236}">
                  <a16:creationId xmlns:a16="http://schemas.microsoft.com/office/drawing/2014/main" id="{00000000-0008-0000-0900-00000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73</xdr:row>
          <xdr:rowOff>0</xdr:rowOff>
        </xdr:from>
        <xdr:to>
          <xdr:col>5</xdr:col>
          <xdr:colOff>95250</xdr:colOff>
          <xdr:row>73</xdr:row>
          <xdr:rowOff>304800</xdr:rowOff>
        </xdr:to>
        <xdr:sp macro="" textlink="">
          <xdr:nvSpPr>
            <xdr:cNvPr id="32012" name="Group Box 268" hidden="1">
              <a:extLst>
                <a:ext uri="{63B3BB69-23CF-44E3-9099-C40C66FF867C}">
                  <a14:compatExt spid="_x0000_s32012"/>
                </a:ext>
                <a:ext uri="{FF2B5EF4-FFF2-40B4-BE49-F238E27FC236}">
                  <a16:creationId xmlns:a16="http://schemas.microsoft.com/office/drawing/2014/main" id="{00000000-0008-0000-0900-00000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13" name="Group Box 269" hidden="1">
              <a:extLst>
                <a:ext uri="{63B3BB69-23CF-44E3-9099-C40C66FF867C}">
                  <a14:compatExt spid="_x0000_s32013"/>
                </a:ext>
                <a:ext uri="{FF2B5EF4-FFF2-40B4-BE49-F238E27FC236}">
                  <a16:creationId xmlns:a16="http://schemas.microsoft.com/office/drawing/2014/main" id="{00000000-0008-0000-0900-00000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17" name="Group Box 273" hidden="1">
              <a:extLst>
                <a:ext uri="{63B3BB69-23CF-44E3-9099-C40C66FF867C}">
                  <a14:compatExt spid="_x0000_s32017"/>
                </a:ext>
                <a:ext uri="{FF2B5EF4-FFF2-40B4-BE49-F238E27FC236}">
                  <a16:creationId xmlns:a16="http://schemas.microsoft.com/office/drawing/2014/main" id="{00000000-0008-0000-0900-00001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5</xdr:col>
          <xdr:colOff>95250</xdr:colOff>
          <xdr:row>14</xdr:row>
          <xdr:rowOff>304800</xdr:rowOff>
        </xdr:to>
        <xdr:sp macro="" textlink="">
          <xdr:nvSpPr>
            <xdr:cNvPr id="32024" name="Group Box 280" hidden="1">
              <a:extLst>
                <a:ext uri="{63B3BB69-23CF-44E3-9099-C40C66FF867C}">
                  <a14:compatExt spid="_x0000_s32024"/>
                </a:ext>
                <a:ext uri="{FF2B5EF4-FFF2-40B4-BE49-F238E27FC236}">
                  <a16:creationId xmlns:a16="http://schemas.microsoft.com/office/drawing/2014/main" id="{00000000-0008-0000-0900-00001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14</xdr:row>
          <xdr:rowOff>50800</xdr:rowOff>
        </xdr:from>
        <xdr:to>
          <xdr:col>2</xdr:col>
          <xdr:colOff>469900</xdr:colOff>
          <xdr:row>14</xdr:row>
          <xdr:rowOff>260350</xdr:rowOff>
        </xdr:to>
        <xdr:sp macro="" textlink="">
          <xdr:nvSpPr>
            <xdr:cNvPr id="32025" name="Option Button 281" hidden="1">
              <a:extLst>
                <a:ext uri="{63B3BB69-23CF-44E3-9099-C40C66FF867C}">
                  <a14:compatExt spid="_x0000_s32025"/>
                </a:ext>
                <a:ext uri="{FF2B5EF4-FFF2-40B4-BE49-F238E27FC236}">
                  <a16:creationId xmlns:a16="http://schemas.microsoft.com/office/drawing/2014/main" id="{00000000-0008-0000-0900-00001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14</xdr:row>
          <xdr:rowOff>50800</xdr:rowOff>
        </xdr:from>
        <xdr:to>
          <xdr:col>3</xdr:col>
          <xdr:colOff>469900</xdr:colOff>
          <xdr:row>14</xdr:row>
          <xdr:rowOff>260350</xdr:rowOff>
        </xdr:to>
        <xdr:sp macro="" textlink="">
          <xdr:nvSpPr>
            <xdr:cNvPr id="32026" name="Option Button 282" hidden="1">
              <a:extLst>
                <a:ext uri="{63B3BB69-23CF-44E3-9099-C40C66FF867C}">
                  <a14:compatExt spid="_x0000_s32026"/>
                </a:ext>
                <a:ext uri="{FF2B5EF4-FFF2-40B4-BE49-F238E27FC236}">
                  <a16:creationId xmlns:a16="http://schemas.microsoft.com/office/drawing/2014/main" id="{00000000-0008-0000-0900-00001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14</xdr:row>
          <xdr:rowOff>50800</xdr:rowOff>
        </xdr:from>
        <xdr:to>
          <xdr:col>4</xdr:col>
          <xdr:colOff>469900</xdr:colOff>
          <xdr:row>14</xdr:row>
          <xdr:rowOff>260350</xdr:rowOff>
        </xdr:to>
        <xdr:sp macro="" textlink="">
          <xdr:nvSpPr>
            <xdr:cNvPr id="32027" name="Option Button 283" hidden="1">
              <a:extLst>
                <a:ext uri="{63B3BB69-23CF-44E3-9099-C40C66FF867C}">
                  <a14:compatExt spid="_x0000_s32027"/>
                </a:ext>
                <a:ext uri="{FF2B5EF4-FFF2-40B4-BE49-F238E27FC236}">
                  <a16:creationId xmlns:a16="http://schemas.microsoft.com/office/drawing/2014/main" id="{00000000-0008-0000-0900-00001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5</xdr:col>
          <xdr:colOff>95250</xdr:colOff>
          <xdr:row>14</xdr:row>
          <xdr:rowOff>304800</xdr:rowOff>
        </xdr:to>
        <xdr:sp macro="" textlink="">
          <xdr:nvSpPr>
            <xdr:cNvPr id="32028" name="Group Box 284" hidden="1">
              <a:extLst>
                <a:ext uri="{63B3BB69-23CF-44E3-9099-C40C66FF867C}">
                  <a14:compatExt spid="_x0000_s32028"/>
                </a:ext>
                <a:ext uri="{FF2B5EF4-FFF2-40B4-BE49-F238E27FC236}">
                  <a16:creationId xmlns:a16="http://schemas.microsoft.com/office/drawing/2014/main" id="{00000000-0008-0000-0900-00001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28</xdr:row>
          <xdr:rowOff>69850</xdr:rowOff>
        </xdr:from>
        <xdr:to>
          <xdr:col>4</xdr:col>
          <xdr:colOff>565150</xdr:colOff>
          <xdr:row>29</xdr:row>
          <xdr:rowOff>0</xdr:rowOff>
        </xdr:to>
        <xdr:sp macro="" textlink="">
          <xdr:nvSpPr>
            <xdr:cNvPr id="32039" name="Group Box 295" hidden="1">
              <a:extLst>
                <a:ext uri="{63B3BB69-23CF-44E3-9099-C40C66FF867C}">
                  <a14:compatExt spid="_x0000_s32039"/>
                </a:ext>
                <a:ext uri="{FF2B5EF4-FFF2-40B4-BE49-F238E27FC236}">
                  <a16:creationId xmlns:a16="http://schemas.microsoft.com/office/drawing/2014/main" id="{00000000-0008-0000-0900-00002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15</xdr:row>
          <xdr:rowOff>69850</xdr:rowOff>
        </xdr:from>
        <xdr:to>
          <xdr:col>4</xdr:col>
          <xdr:colOff>565150</xdr:colOff>
          <xdr:row>16</xdr:row>
          <xdr:rowOff>0</xdr:rowOff>
        </xdr:to>
        <xdr:sp macro="" textlink="">
          <xdr:nvSpPr>
            <xdr:cNvPr id="32043" name="Group Box 299" hidden="1">
              <a:extLst>
                <a:ext uri="{63B3BB69-23CF-44E3-9099-C40C66FF867C}">
                  <a14:compatExt spid="_x0000_s32043"/>
                </a:ext>
                <a:ext uri="{FF2B5EF4-FFF2-40B4-BE49-F238E27FC236}">
                  <a16:creationId xmlns:a16="http://schemas.microsoft.com/office/drawing/2014/main" id="{00000000-0008-0000-0900-00002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47" name="Group Box 303" hidden="1">
              <a:extLst>
                <a:ext uri="{63B3BB69-23CF-44E3-9099-C40C66FF867C}">
                  <a14:compatExt spid="_x0000_s32047"/>
                </a:ext>
                <a:ext uri="{FF2B5EF4-FFF2-40B4-BE49-F238E27FC236}">
                  <a16:creationId xmlns:a16="http://schemas.microsoft.com/office/drawing/2014/main" id="{00000000-0008-0000-0900-00002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15</xdr:row>
          <xdr:rowOff>0</xdr:rowOff>
        </xdr:from>
        <xdr:to>
          <xdr:col>5</xdr:col>
          <xdr:colOff>127000</xdr:colOff>
          <xdr:row>15</xdr:row>
          <xdr:rowOff>374650</xdr:rowOff>
        </xdr:to>
        <xdr:sp macro="" textlink="">
          <xdr:nvSpPr>
            <xdr:cNvPr id="32057" name="Group Box 313" hidden="1">
              <a:extLst>
                <a:ext uri="{63B3BB69-23CF-44E3-9099-C40C66FF867C}">
                  <a14:compatExt spid="_x0000_s32057"/>
                </a:ext>
                <a:ext uri="{FF2B5EF4-FFF2-40B4-BE49-F238E27FC236}">
                  <a16:creationId xmlns:a16="http://schemas.microsoft.com/office/drawing/2014/main" id="{00000000-0008-0000-0900-00003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5</xdr:col>
          <xdr:colOff>95250</xdr:colOff>
          <xdr:row>15</xdr:row>
          <xdr:rowOff>304800</xdr:rowOff>
        </xdr:to>
        <xdr:sp macro="" textlink="">
          <xdr:nvSpPr>
            <xdr:cNvPr id="32058" name="Group Box 314" hidden="1">
              <a:extLst>
                <a:ext uri="{63B3BB69-23CF-44E3-9099-C40C66FF867C}">
                  <a14:compatExt spid="_x0000_s32058"/>
                </a:ext>
                <a:ext uri="{FF2B5EF4-FFF2-40B4-BE49-F238E27FC236}">
                  <a16:creationId xmlns:a16="http://schemas.microsoft.com/office/drawing/2014/main" id="{00000000-0008-0000-0900-00003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222250</xdr:colOff>
          <xdr:row>15</xdr:row>
          <xdr:rowOff>107950</xdr:rowOff>
        </xdr:from>
        <xdr:to>
          <xdr:col>2</xdr:col>
          <xdr:colOff>476250</xdr:colOff>
          <xdr:row>15</xdr:row>
          <xdr:rowOff>317500</xdr:rowOff>
        </xdr:to>
        <xdr:sp macro="" textlink="">
          <xdr:nvSpPr>
            <xdr:cNvPr id="32059" name="Option Button 315" hidden="1">
              <a:extLst>
                <a:ext uri="{63B3BB69-23CF-44E3-9099-C40C66FF867C}">
                  <a14:compatExt spid="_x0000_s32059"/>
                </a:ext>
                <a:ext uri="{FF2B5EF4-FFF2-40B4-BE49-F238E27FC236}">
                  <a16:creationId xmlns:a16="http://schemas.microsoft.com/office/drawing/2014/main" id="{00000000-0008-0000-0900-00003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222250</xdr:colOff>
          <xdr:row>15</xdr:row>
          <xdr:rowOff>107950</xdr:rowOff>
        </xdr:from>
        <xdr:to>
          <xdr:col>3</xdr:col>
          <xdr:colOff>476250</xdr:colOff>
          <xdr:row>15</xdr:row>
          <xdr:rowOff>317500</xdr:rowOff>
        </xdr:to>
        <xdr:sp macro="" textlink="">
          <xdr:nvSpPr>
            <xdr:cNvPr id="32060" name="Option Button 316" hidden="1">
              <a:extLst>
                <a:ext uri="{63B3BB69-23CF-44E3-9099-C40C66FF867C}">
                  <a14:compatExt spid="_x0000_s32060"/>
                </a:ext>
                <a:ext uri="{FF2B5EF4-FFF2-40B4-BE49-F238E27FC236}">
                  <a16:creationId xmlns:a16="http://schemas.microsoft.com/office/drawing/2014/main" id="{00000000-0008-0000-0900-00003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15</xdr:row>
          <xdr:rowOff>107950</xdr:rowOff>
        </xdr:from>
        <xdr:to>
          <xdr:col>4</xdr:col>
          <xdr:colOff>469900</xdr:colOff>
          <xdr:row>15</xdr:row>
          <xdr:rowOff>317500</xdr:rowOff>
        </xdr:to>
        <xdr:sp macro="" textlink="">
          <xdr:nvSpPr>
            <xdr:cNvPr id="32061" name="Option Button 317" hidden="1">
              <a:extLst>
                <a:ext uri="{63B3BB69-23CF-44E3-9099-C40C66FF867C}">
                  <a14:compatExt spid="_x0000_s32061"/>
                </a:ext>
                <a:ext uri="{FF2B5EF4-FFF2-40B4-BE49-F238E27FC236}">
                  <a16:creationId xmlns:a16="http://schemas.microsoft.com/office/drawing/2014/main" id="{00000000-0008-0000-0900-00003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5</xdr:col>
          <xdr:colOff>95250</xdr:colOff>
          <xdr:row>15</xdr:row>
          <xdr:rowOff>304800</xdr:rowOff>
        </xdr:to>
        <xdr:sp macro="" textlink="">
          <xdr:nvSpPr>
            <xdr:cNvPr id="32062" name="Group Box 318" hidden="1">
              <a:extLst>
                <a:ext uri="{63B3BB69-23CF-44E3-9099-C40C66FF867C}">
                  <a14:compatExt spid="_x0000_s32062"/>
                </a:ext>
                <a:ext uri="{FF2B5EF4-FFF2-40B4-BE49-F238E27FC236}">
                  <a16:creationId xmlns:a16="http://schemas.microsoft.com/office/drawing/2014/main" id="{00000000-0008-0000-0900-00003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28</xdr:row>
          <xdr:rowOff>69850</xdr:rowOff>
        </xdr:from>
        <xdr:to>
          <xdr:col>4</xdr:col>
          <xdr:colOff>565150</xdr:colOff>
          <xdr:row>29</xdr:row>
          <xdr:rowOff>0</xdr:rowOff>
        </xdr:to>
        <xdr:sp macro="" textlink="">
          <xdr:nvSpPr>
            <xdr:cNvPr id="32063" name="Group Box 319" hidden="1">
              <a:extLst>
                <a:ext uri="{63B3BB69-23CF-44E3-9099-C40C66FF867C}">
                  <a14:compatExt spid="_x0000_s32063"/>
                </a:ext>
                <a:ext uri="{FF2B5EF4-FFF2-40B4-BE49-F238E27FC236}">
                  <a16:creationId xmlns:a16="http://schemas.microsoft.com/office/drawing/2014/main" id="{00000000-0008-0000-0900-00003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27</xdr:row>
          <xdr:rowOff>0</xdr:rowOff>
        </xdr:from>
        <xdr:to>
          <xdr:col>5</xdr:col>
          <xdr:colOff>127000</xdr:colOff>
          <xdr:row>28</xdr:row>
          <xdr:rowOff>203200</xdr:rowOff>
        </xdr:to>
        <xdr:sp macro="" textlink="">
          <xdr:nvSpPr>
            <xdr:cNvPr id="32064" name="Group Box 320" hidden="1">
              <a:extLst>
                <a:ext uri="{63B3BB69-23CF-44E3-9099-C40C66FF867C}">
                  <a14:compatExt spid="_x0000_s32064"/>
                </a:ext>
                <a:ext uri="{FF2B5EF4-FFF2-40B4-BE49-F238E27FC236}">
                  <a16:creationId xmlns:a16="http://schemas.microsoft.com/office/drawing/2014/main" id="{00000000-0008-0000-0900-00004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28</xdr:row>
          <xdr:rowOff>69850</xdr:rowOff>
        </xdr:from>
        <xdr:to>
          <xdr:col>4</xdr:col>
          <xdr:colOff>565150</xdr:colOff>
          <xdr:row>29</xdr:row>
          <xdr:rowOff>0</xdr:rowOff>
        </xdr:to>
        <xdr:sp macro="" textlink="">
          <xdr:nvSpPr>
            <xdr:cNvPr id="32065" name="Group Box 321" hidden="1">
              <a:extLst>
                <a:ext uri="{63B3BB69-23CF-44E3-9099-C40C66FF867C}">
                  <a14:compatExt spid="_x0000_s32065"/>
                </a:ext>
                <a:ext uri="{FF2B5EF4-FFF2-40B4-BE49-F238E27FC236}">
                  <a16:creationId xmlns:a16="http://schemas.microsoft.com/office/drawing/2014/main" id="{00000000-0008-0000-0900-00004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28</xdr:row>
          <xdr:rowOff>0</xdr:rowOff>
        </xdr:from>
        <xdr:to>
          <xdr:col>5</xdr:col>
          <xdr:colOff>127000</xdr:colOff>
          <xdr:row>28</xdr:row>
          <xdr:rowOff>374650</xdr:rowOff>
        </xdr:to>
        <xdr:sp macro="" textlink="">
          <xdr:nvSpPr>
            <xdr:cNvPr id="32066" name="Group Box 322" hidden="1">
              <a:extLst>
                <a:ext uri="{63B3BB69-23CF-44E3-9099-C40C66FF867C}">
                  <a14:compatExt spid="_x0000_s32066"/>
                </a:ext>
                <a:ext uri="{FF2B5EF4-FFF2-40B4-BE49-F238E27FC236}">
                  <a16:creationId xmlns:a16="http://schemas.microsoft.com/office/drawing/2014/main" id="{00000000-0008-0000-0900-00004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304800</xdr:rowOff>
        </xdr:to>
        <xdr:sp macro="" textlink="">
          <xdr:nvSpPr>
            <xdr:cNvPr id="32067" name="Group Box 323" hidden="1">
              <a:extLst>
                <a:ext uri="{63B3BB69-23CF-44E3-9099-C40C66FF867C}">
                  <a14:compatExt spid="_x0000_s32067"/>
                </a:ext>
                <a:ext uri="{FF2B5EF4-FFF2-40B4-BE49-F238E27FC236}">
                  <a16:creationId xmlns:a16="http://schemas.microsoft.com/office/drawing/2014/main" id="{00000000-0008-0000-0900-00004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222250</xdr:colOff>
          <xdr:row>28</xdr:row>
          <xdr:rowOff>107950</xdr:rowOff>
        </xdr:from>
        <xdr:to>
          <xdr:col>2</xdr:col>
          <xdr:colOff>476250</xdr:colOff>
          <xdr:row>28</xdr:row>
          <xdr:rowOff>317500</xdr:rowOff>
        </xdr:to>
        <xdr:sp macro="" textlink="">
          <xdr:nvSpPr>
            <xdr:cNvPr id="32068" name="Option Button 324" hidden="1">
              <a:extLst>
                <a:ext uri="{63B3BB69-23CF-44E3-9099-C40C66FF867C}">
                  <a14:compatExt spid="_x0000_s32068"/>
                </a:ext>
                <a:ext uri="{FF2B5EF4-FFF2-40B4-BE49-F238E27FC236}">
                  <a16:creationId xmlns:a16="http://schemas.microsoft.com/office/drawing/2014/main" id="{00000000-0008-0000-0900-00004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222250</xdr:colOff>
          <xdr:row>28</xdr:row>
          <xdr:rowOff>107950</xdr:rowOff>
        </xdr:from>
        <xdr:to>
          <xdr:col>3</xdr:col>
          <xdr:colOff>476250</xdr:colOff>
          <xdr:row>28</xdr:row>
          <xdr:rowOff>317500</xdr:rowOff>
        </xdr:to>
        <xdr:sp macro="" textlink="">
          <xdr:nvSpPr>
            <xdr:cNvPr id="32069" name="Option Button 325" hidden="1">
              <a:extLst>
                <a:ext uri="{63B3BB69-23CF-44E3-9099-C40C66FF867C}">
                  <a14:compatExt spid="_x0000_s32069"/>
                </a:ext>
                <a:ext uri="{FF2B5EF4-FFF2-40B4-BE49-F238E27FC236}">
                  <a16:creationId xmlns:a16="http://schemas.microsoft.com/office/drawing/2014/main" id="{00000000-0008-0000-0900-00004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28</xdr:row>
          <xdr:rowOff>107950</xdr:rowOff>
        </xdr:from>
        <xdr:to>
          <xdr:col>4</xdr:col>
          <xdr:colOff>469900</xdr:colOff>
          <xdr:row>28</xdr:row>
          <xdr:rowOff>317500</xdr:rowOff>
        </xdr:to>
        <xdr:sp macro="" textlink="">
          <xdr:nvSpPr>
            <xdr:cNvPr id="32070" name="Option Button 326" hidden="1">
              <a:extLst>
                <a:ext uri="{63B3BB69-23CF-44E3-9099-C40C66FF867C}">
                  <a14:compatExt spid="_x0000_s32070"/>
                </a:ext>
                <a:ext uri="{FF2B5EF4-FFF2-40B4-BE49-F238E27FC236}">
                  <a16:creationId xmlns:a16="http://schemas.microsoft.com/office/drawing/2014/main" id="{00000000-0008-0000-0900-00004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304800</xdr:rowOff>
        </xdr:to>
        <xdr:sp macro="" textlink="">
          <xdr:nvSpPr>
            <xdr:cNvPr id="32071" name="Group Box 327" hidden="1">
              <a:extLst>
                <a:ext uri="{63B3BB69-23CF-44E3-9099-C40C66FF867C}">
                  <a14:compatExt spid="_x0000_s32071"/>
                </a:ext>
                <a:ext uri="{FF2B5EF4-FFF2-40B4-BE49-F238E27FC236}">
                  <a16:creationId xmlns:a16="http://schemas.microsoft.com/office/drawing/2014/main" id="{00000000-0008-0000-0900-00004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30</xdr:row>
          <xdr:rowOff>69850</xdr:rowOff>
        </xdr:from>
        <xdr:to>
          <xdr:col>4</xdr:col>
          <xdr:colOff>565150</xdr:colOff>
          <xdr:row>31</xdr:row>
          <xdr:rowOff>0</xdr:rowOff>
        </xdr:to>
        <xdr:sp macro="" textlink="">
          <xdr:nvSpPr>
            <xdr:cNvPr id="32072" name="Group Box 328" hidden="1">
              <a:extLst>
                <a:ext uri="{63B3BB69-23CF-44E3-9099-C40C66FF867C}">
                  <a14:compatExt spid="_x0000_s32072"/>
                </a:ext>
                <a:ext uri="{FF2B5EF4-FFF2-40B4-BE49-F238E27FC236}">
                  <a16:creationId xmlns:a16="http://schemas.microsoft.com/office/drawing/2014/main" id="{00000000-0008-0000-0900-00004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30</xdr:row>
          <xdr:rowOff>69850</xdr:rowOff>
        </xdr:from>
        <xdr:to>
          <xdr:col>4</xdr:col>
          <xdr:colOff>565150</xdr:colOff>
          <xdr:row>31</xdr:row>
          <xdr:rowOff>0</xdr:rowOff>
        </xdr:to>
        <xdr:sp macro="" textlink="">
          <xdr:nvSpPr>
            <xdr:cNvPr id="32073" name="Group Box 329" hidden="1">
              <a:extLst>
                <a:ext uri="{63B3BB69-23CF-44E3-9099-C40C66FF867C}">
                  <a14:compatExt spid="_x0000_s32073"/>
                </a:ext>
                <a:ext uri="{FF2B5EF4-FFF2-40B4-BE49-F238E27FC236}">
                  <a16:creationId xmlns:a16="http://schemas.microsoft.com/office/drawing/2014/main" id="{00000000-0008-0000-0900-00004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30</xdr:row>
          <xdr:rowOff>69850</xdr:rowOff>
        </xdr:from>
        <xdr:to>
          <xdr:col>4</xdr:col>
          <xdr:colOff>565150</xdr:colOff>
          <xdr:row>31</xdr:row>
          <xdr:rowOff>0</xdr:rowOff>
        </xdr:to>
        <xdr:sp macro="" textlink="">
          <xdr:nvSpPr>
            <xdr:cNvPr id="32074" name="Group Box 330" hidden="1">
              <a:extLst>
                <a:ext uri="{63B3BB69-23CF-44E3-9099-C40C66FF867C}">
                  <a14:compatExt spid="_x0000_s32074"/>
                </a:ext>
                <a:ext uri="{FF2B5EF4-FFF2-40B4-BE49-F238E27FC236}">
                  <a16:creationId xmlns:a16="http://schemas.microsoft.com/office/drawing/2014/main" id="{00000000-0008-0000-0900-00004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29</xdr:row>
          <xdr:rowOff>0</xdr:rowOff>
        </xdr:from>
        <xdr:to>
          <xdr:col>5</xdr:col>
          <xdr:colOff>127000</xdr:colOff>
          <xdr:row>30</xdr:row>
          <xdr:rowOff>50800</xdr:rowOff>
        </xdr:to>
        <xdr:sp macro="" textlink="">
          <xdr:nvSpPr>
            <xdr:cNvPr id="32075" name="Group Box 331" hidden="1">
              <a:extLst>
                <a:ext uri="{63B3BB69-23CF-44E3-9099-C40C66FF867C}">
                  <a14:compatExt spid="_x0000_s32075"/>
                </a:ext>
                <a:ext uri="{FF2B5EF4-FFF2-40B4-BE49-F238E27FC236}">
                  <a16:creationId xmlns:a16="http://schemas.microsoft.com/office/drawing/2014/main" id="{00000000-0008-0000-0900-00004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30</xdr:row>
          <xdr:rowOff>69850</xdr:rowOff>
        </xdr:from>
        <xdr:to>
          <xdr:col>4</xdr:col>
          <xdr:colOff>565150</xdr:colOff>
          <xdr:row>31</xdr:row>
          <xdr:rowOff>0</xdr:rowOff>
        </xdr:to>
        <xdr:sp macro="" textlink="">
          <xdr:nvSpPr>
            <xdr:cNvPr id="32076" name="Group Box 332" hidden="1">
              <a:extLst>
                <a:ext uri="{63B3BB69-23CF-44E3-9099-C40C66FF867C}">
                  <a14:compatExt spid="_x0000_s32076"/>
                </a:ext>
                <a:ext uri="{FF2B5EF4-FFF2-40B4-BE49-F238E27FC236}">
                  <a16:creationId xmlns:a16="http://schemas.microsoft.com/office/drawing/2014/main" id="{00000000-0008-0000-0900-00004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30</xdr:row>
          <xdr:rowOff>0</xdr:rowOff>
        </xdr:from>
        <xdr:to>
          <xdr:col>5</xdr:col>
          <xdr:colOff>127000</xdr:colOff>
          <xdr:row>30</xdr:row>
          <xdr:rowOff>374650</xdr:rowOff>
        </xdr:to>
        <xdr:sp macro="" textlink="">
          <xdr:nvSpPr>
            <xdr:cNvPr id="32077" name="Group Box 333" hidden="1">
              <a:extLst>
                <a:ext uri="{63B3BB69-23CF-44E3-9099-C40C66FF867C}">
                  <a14:compatExt spid="_x0000_s32077"/>
                </a:ext>
                <a:ext uri="{FF2B5EF4-FFF2-40B4-BE49-F238E27FC236}">
                  <a16:creationId xmlns:a16="http://schemas.microsoft.com/office/drawing/2014/main" id="{00000000-0008-0000-0900-00004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5</xdr:col>
          <xdr:colOff>95250</xdr:colOff>
          <xdr:row>30</xdr:row>
          <xdr:rowOff>304800</xdr:rowOff>
        </xdr:to>
        <xdr:sp macro="" textlink="">
          <xdr:nvSpPr>
            <xdr:cNvPr id="32078" name="Group Box 334" hidden="1">
              <a:extLst>
                <a:ext uri="{63B3BB69-23CF-44E3-9099-C40C66FF867C}">
                  <a14:compatExt spid="_x0000_s32078"/>
                </a:ext>
                <a:ext uri="{FF2B5EF4-FFF2-40B4-BE49-F238E27FC236}">
                  <a16:creationId xmlns:a16="http://schemas.microsoft.com/office/drawing/2014/main" id="{00000000-0008-0000-0900-00004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222250</xdr:colOff>
          <xdr:row>30</xdr:row>
          <xdr:rowOff>107950</xdr:rowOff>
        </xdr:from>
        <xdr:to>
          <xdr:col>2</xdr:col>
          <xdr:colOff>476250</xdr:colOff>
          <xdr:row>30</xdr:row>
          <xdr:rowOff>317500</xdr:rowOff>
        </xdr:to>
        <xdr:sp macro="" textlink="">
          <xdr:nvSpPr>
            <xdr:cNvPr id="32079" name="Option Button 335" hidden="1">
              <a:extLst>
                <a:ext uri="{63B3BB69-23CF-44E3-9099-C40C66FF867C}">
                  <a14:compatExt spid="_x0000_s32079"/>
                </a:ext>
                <a:ext uri="{FF2B5EF4-FFF2-40B4-BE49-F238E27FC236}">
                  <a16:creationId xmlns:a16="http://schemas.microsoft.com/office/drawing/2014/main" id="{00000000-0008-0000-0900-00004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222250</xdr:colOff>
          <xdr:row>30</xdr:row>
          <xdr:rowOff>107950</xdr:rowOff>
        </xdr:from>
        <xdr:to>
          <xdr:col>3</xdr:col>
          <xdr:colOff>476250</xdr:colOff>
          <xdr:row>30</xdr:row>
          <xdr:rowOff>317500</xdr:rowOff>
        </xdr:to>
        <xdr:sp macro="" textlink="">
          <xdr:nvSpPr>
            <xdr:cNvPr id="32080" name="Option Button 336" hidden="1">
              <a:extLst>
                <a:ext uri="{63B3BB69-23CF-44E3-9099-C40C66FF867C}">
                  <a14:compatExt spid="_x0000_s32080"/>
                </a:ext>
                <a:ext uri="{FF2B5EF4-FFF2-40B4-BE49-F238E27FC236}">
                  <a16:creationId xmlns:a16="http://schemas.microsoft.com/office/drawing/2014/main" id="{00000000-0008-0000-0900-00005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30</xdr:row>
          <xdr:rowOff>107950</xdr:rowOff>
        </xdr:from>
        <xdr:to>
          <xdr:col>4</xdr:col>
          <xdr:colOff>469900</xdr:colOff>
          <xdr:row>30</xdr:row>
          <xdr:rowOff>317500</xdr:rowOff>
        </xdr:to>
        <xdr:sp macro="" textlink="">
          <xdr:nvSpPr>
            <xdr:cNvPr id="32081" name="Option Button 337" hidden="1">
              <a:extLst>
                <a:ext uri="{63B3BB69-23CF-44E3-9099-C40C66FF867C}">
                  <a14:compatExt spid="_x0000_s32081"/>
                </a:ext>
                <a:ext uri="{FF2B5EF4-FFF2-40B4-BE49-F238E27FC236}">
                  <a16:creationId xmlns:a16="http://schemas.microsoft.com/office/drawing/2014/main" id="{00000000-0008-0000-0900-00005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5</xdr:col>
          <xdr:colOff>95250</xdr:colOff>
          <xdr:row>30</xdr:row>
          <xdr:rowOff>304800</xdr:rowOff>
        </xdr:to>
        <xdr:sp macro="" textlink="">
          <xdr:nvSpPr>
            <xdr:cNvPr id="32082" name="Group Box 338" hidden="1">
              <a:extLst>
                <a:ext uri="{63B3BB69-23CF-44E3-9099-C40C66FF867C}">
                  <a14:compatExt spid="_x0000_s32082"/>
                </a:ext>
                <a:ext uri="{FF2B5EF4-FFF2-40B4-BE49-F238E27FC236}">
                  <a16:creationId xmlns:a16="http://schemas.microsoft.com/office/drawing/2014/main" id="{00000000-0008-0000-0900-00005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83" name="Group Box 339" hidden="1">
              <a:extLst>
                <a:ext uri="{63B3BB69-23CF-44E3-9099-C40C66FF867C}">
                  <a14:compatExt spid="_x0000_s32083"/>
                </a:ext>
                <a:ext uri="{FF2B5EF4-FFF2-40B4-BE49-F238E27FC236}">
                  <a16:creationId xmlns:a16="http://schemas.microsoft.com/office/drawing/2014/main" id="{00000000-0008-0000-0900-00005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84" name="Group Box 340" hidden="1">
              <a:extLst>
                <a:ext uri="{63B3BB69-23CF-44E3-9099-C40C66FF867C}">
                  <a14:compatExt spid="_x0000_s32084"/>
                </a:ext>
                <a:ext uri="{FF2B5EF4-FFF2-40B4-BE49-F238E27FC236}">
                  <a16:creationId xmlns:a16="http://schemas.microsoft.com/office/drawing/2014/main" id="{00000000-0008-0000-0900-00005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85" name="Group Box 341" hidden="1">
              <a:extLst>
                <a:ext uri="{63B3BB69-23CF-44E3-9099-C40C66FF867C}">
                  <a14:compatExt spid="_x0000_s32085"/>
                </a:ext>
                <a:ext uri="{FF2B5EF4-FFF2-40B4-BE49-F238E27FC236}">
                  <a16:creationId xmlns:a16="http://schemas.microsoft.com/office/drawing/2014/main" id="{00000000-0008-0000-0900-00005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86" name="Group Box 342" hidden="1">
              <a:extLst>
                <a:ext uri="{63B3BB69-23CF-44E3-9099-C40C66FF867C}">
                  <a14:compatExt spid="_x0000_s32086"/>
                </a:ext>
                <a:ext uri="{FF2B5EF4-FFF2-40B4-BE49-F238E27FC236}">
                  <a16:creationId xmlns:a16="http://schemas.microsoft.com/office/drawing/2014/main" id="{00000000-0008-0000-0900-00005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67</xdr:row>
          <xdr:rowOff>0</xdr:rowOff>
        </xdr:from>
        <xdr:to>
          <xdr:col>5</xdr:col>
          <xdr:colOff>127000</xdr:colOff>
          <xdr:row>68</xdr:row>
          <xdr:rowOff>57150</xdr:rowOff>
        </xdr:to>
        <xdr:sp macro="" textlink="">
          <xdr:nvSpPr>
            <xdr:cNvPr id="32087" name="Group Box 343" hidden="1">
              <a:extLst>
                <a:ext uri="{63B3BB69-23CF-44E3-9099-C40C66FF867C}">
                  <a14:compatExt spid="_x0000_s32087"/>
                </a:ext>
                <a:ext uri="{FF2B5EF4-FFF2-40B4-BE49-F238E27FC236}">
                  <a16:creationId xmlns:a16="http://schemas.microsoft.com/office/drawing/2014/main" id="{00000000-0008-0000-0900-00005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69850</xdr:rowOff>
        </xdr:from>
        <xdr:to>
          <xdr:col>4</xdr:col>
          <xdr:colOff>565150</xdr:colOff>
          <xdr:row>69</xdr:row>
          <xdr:rowOff>0</xdr:rowOff>
        </xdr:to>
        <xdr:sp macro="" textlink="">
          <xdr:nvSpPr>
            <xdr:cNvPr id="32088" name="Group Box 344" hidden="1">
              <a:extLst>
                <a:ext uri="{63B3BB69-23CF-44E3-9099-C40C66FF867C}">
                  <a14:compatExt spid="_x0000_s32088"/>
                </a:ext>
                <a:ext uri="{FF2B5EF4-FFF2-40B4-BE49-F238E27FC236}">
                  <a16:creationId xmlns:a16="http://schemas.microsoft.com/office/drawing/2014/main" id="{00000000-0008-0000-0900-00005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12700</xdr:colOff>
          <xdr:row>68</xdr:row>
          <xdr:rowOff>0</xdr:rowOff>
        </xdr:from>
        <xdr:to>
          <xdr:col>5</xdr:col>
          <xdr:colOff>127000</xdr:colOff>
          <xdr:row>68</xdr:row>
          <xdr:rowOff>374650</xdr:rowOff>
        </xdr:to>
        <xdr:sp macro="" textlink="">
          <xdr:nvSpPr>
            <xdr:cNvPr id="32089" name="Group Box 345" hidden="1">
              <a:extLst>
                <a:ext uri="{63B3BB69-23CF-44E3-9099-C40C66FF867C}">
                  <a14:compatExt spid="_x0000_s32089"/>
                </a:ext>
                <a:ext uri="{FF2B5EF4-FFF2-40B4-BE49-F238E27FC236}">
                  <a16:creationId xmlns:a16="http://schemas.microsoft.com/office/drawing/2014/main" id="{00000000-0008-0000-0900-00005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68</xdr:row>
          <xdr:rowOff>0</xdr:rowOff>
        </xdr:from>
        <xdr:to>
          <xdr:col>5</xdr:col>
          <xdr:colOff>95250</xdr:colOff>
          <xdr:row>68</xdr:row>
          <xdr:rowOff>304800</xdr:rowOff>
        </xdr:to>
        <xdr:sp macro="" textlink="">
          <xdr:nvSpPr>
            <xdr:cNvPr id="32090" name="Group Box 346" hidden="1">
              <a:extLst>
                <a:ext uri="{63B3BB69-23CF-44E3-9099-C40C66FF867C}">
                  <a14:compatExt spid="_x0000_s32090"/>
                </a:ext>
                <a:ext uri="{FF2B5EF4-FFF2-40B4-BE49-F238E27FC236}">
                  <a16:creationId xmlns:a16="http://schemas.microsoft.com/office/drawing/2014/main" id="{00000000-0008-0000-0900-00005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222250</xdr:colOff>
          <xdr:row>68</xdr:row>
          <xdr:rowOff>107950</xdr:rowOff>
        </xdr:from>
        <xdr:to>
          <xdr:col>2</xdr:col>
          <xdr:colOff>476250</xdr:colOff>
          <xdr:row>68</xdr:row>
          <xdr:rowOff>317500</xdr:rowOff>
        </xdr:to>
        <xdr:sp macro="" textlink="">
          <xdr:nvSpPr>
            <xdr:cNvPr id="32091" name="Option Button 347" hidden="1">
              <a:extLst>
                <a:ext uri="{63B3BB69-23CF-44E3-9099-C40C66FF867C}">
                  <a14:compatExt spid="_x0000_s32091"/>
                </a:ext>
                <a:ext uri="{FF2B5EF4-FFF2-40B4-BE49-F238E27FC236}">
                  <a16:creationId xmlns:a16="http://schemas.microsoft.com/office/drawing/2014/main" id="{00000000-0008-0000-0900-00005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222250</xdr:colOff>
          <xdr:row>68</xdr:row>
          <xdr:rowOff>107950</xdr:rowOff>
        </xdr:from>
        <xdr:to>
          <xdr:col>3</xdr:col>
          <xdr:colOff>476250</xdr:colOff>
          <xdr:row>68</xdr:row>
          <xdr:rowOff>317500</xdr:rowOff>
        </xdr:to>
        <xdr:sp macro="" textlink="">
          <xdr:nvSpPr>
            <xdr:cNvPr id="32092" name="Option Button 348" hidden="1">
              <a:extLst>
                <a:ext uri="{63B3BB69-23CF-44E3-9099-C40C66FF867C}">
                  <a14:compatExt spid="_x0000_s32092"/>
                </a:ext>
                <a:ext uri="{FF2B5EF4-FFF2-40B4-BE49-F238E27FC236}">
                  <a16:creationId xmlns:a16="http://schemas.microsoft.com/office/drawing/2014/main" id="{00000000-0008-0000-0900-00005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68</xdr:row>
          <xdr:rowOff>107950</xdr:rowOff>
        </xdr:from>
        <xdr:to>
          <xdr:col>4</xdr:col>
          <xdr:colOff>469900</xdr:colOff>
          <xdr:row>68</xdr:row>
          <xdr:rowOff>317500</xdr:rowOff>
        </xdr:to>
        <xdr:sp macro="" textlink="">
          <xdr:nvSpPr>
            <xdr:cNvPr id="32093" name="Option Button 349" hidden="1">
              <a:extLst>
                <a:ext uri="{63B3BB69-23CF-44E3-9099-C40C66FF867C}">
                  <a14:compatExt spid="_x0000_s32093"/>
                </a:ext>
                <a:ext uri="{FF2B5EF4-FFF2-40B4-BE49-F238E27FC236}">
                  <a16:creationId xmlns:a16="http://schemas.microsoft.com/office/drawing/2014/main" id="{00000000-0008-0000-0900-00005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68</xdr:row>
          <xdr:rowOff>0</xdr:rowOff>
        </xdr:from>
        <xdr:to>
          <xdr:col>5</xdr:col>
          <xdr:colOff>95250</xdr:colOff>
          <xdr:row>68</xdr:row>
          <xdr:rowOff>304800</xdr:rowOff>
        </xdr:to>
        <xdr:sp macro="" textlink="">
          <xdr:nvSpPr>
            <xdr:cNvPr id="32094" name="Group Box 350" hidden="1">
              <a:extLst>
                <a:ext uri="{63B3BB69-23CF-44E3-9099-C40C66FF867C}">
                  <a14:compatExt spid="_x0000_s32094"/>
                </a:ext>
                <a:ext uri="{FF2B5EF4-FFF2-40B4-BE49-F238E27FC236}">
                  <a16:creationId xmlns:a16="http://schemas.microsoft.com/office/drawing/2014/main" id="{00000000-0008-0000-0900-00005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40</xdr:row>
          <xdr:rowOff>50800</xdr:rowOff>
        </xdr:from>
        <xdr:to>
          <xdr:col>2</xdr:col>
          <xdr:colOff>469900</xdr:colOff>
          <xdr:row>40</xdr:row>
          <xdr:rowOff>260350</xdr:rowOff>
        </xdr:to>
        <xdr:sp macro="" textlink="">
          <xdr:nvSpPr>
            <xdr:cNvPr id="32095" name="Option Button 351" hidden="1">
              <a:extLst>
                <a:ext uri="{63B3BB69-23CF-44E3-9099-C40C66FF867C}">
                  <a14:compatExt spid="_x0000_s32095"/>
                </a:ext>
                <a:ext uri="{FF2B5EF4-FFF2-40B4-BE49-F238E27FC236}">
                  <a16:creationId xmlns:a16="http://schemas.microsoft.com/office/drawing/2014/main" id="{00000000-0008-0000-0900-00005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40</xdr:row>
          <xdr:rowOff>50800</xdr:rowOff>
        </xdr:from>
        <xdr:to>
          <xdr:col>3</xdr:col>
          <xdr:colOff>469900</xdr:colOff>
          <xdr:row>40</xdr:row>
          <xdr:rowOff>260350</xdr:rowOff>
        </xdr:to>
        <xdr:sp macro="" textlink="">
          <xdr:nvSpPr>
            <xdr:cNvPr id="32096" name="Option Button 352" hidden="1">
              <a:extLst>
                <a:ext uri="{63B3BB69-23CF-44E3-9099-C40C66FF867C}">
                  <a14:compatExt spid="_x0000_s32096"/>
                </a:ext>
                <a:ext uri="{FF2B5EF4-FFF2-40B4-BE49-F238E27FC236}">
                  <a16:creationId xmlns:a16="http://schemas.microsoft.com/office/drawing/2014/main" id="{00000000-0008-0000-0900-00006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40</xdr:row>
          <xdr:rowOff>50800</xdr:rowOff>
        </xdr:from>
        <xdr:to>
          <xdr:col>4</xdr:col>
          <xdr:colOff>469900</xdr:colOff>
          <xdr:row>40</xdr:row>
          <xdr:rowOff>260350</xdr:rowOff>
        </xdr:to>
        <xdr:sp macro="" textlink="">
          <xdr:nvSpPr>
            <xdr:cNvPr id="32097" name="Option Button 353" hidden="1">
              <a:extLst>
                <a:ext uri="{63B3BB69-23CF-44E3-9099-C40C66FF867C}">
                  <a14:compatExt spid="_x0000_s32097"/>
                </a:ext>
                <a:ext uri="{FF2B5EF4-FFF2-40B4-BE49-F238E27FC236}">
                  <a16:creationId xmlns:a16="http://schemas.microsoft.com/office/drawing/2014/main" id="{00000000-0008-0000-0900-00006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39</xdr:row>
          <xdr:rowOff>50800</xdr:rowOff>
        </xdr:from>
        <xdr:to>
          <xdr:col>4</xdr:col>
          <xdr:colOff>469900</xdr:colOff>
          <xdr:row>39</xdr:row>
          <xdr:rowOff>260350</xdr:rowOff>
        </xdr:to>
        <xdr:sp macro="" textlink="">
          <xdr:nvSpPr>
            <xdr:cNvPr id="32098" name="Option Button 354" hidden="1">
              <a:extLst>
                <a:ext uri="{63B3BB69-23CF-44E3-9099-C40C66FF867C}">
                  <a14:compatExt spid="_x0000_s32098"/>
                </a:ext>
                <a:ext uri="{FF2B5EF4-FFF2-40B4-BE49-F238E27FC236}">
                  <a16:creationId xmlns:a16="http://schemas.microsoft.com/office/drawing/2014/main" id="{00000000-0008-0000-0900-00006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40</xdr:row>
          <xdr:rowOff>50800</xdr:rowOff>
        </xdr:from>
        <xdr:to>
          <xdr:col>4</xdr:col>
          <xdr:colOff>469900</xdr:colOff>
          <xdr:row>40</xdr:row>
          <xdr:rowOff>260350</xdr:rowOff>
        </xdr:to>
        <xdr:sp macro="" textlink="">
          <xdr:nvSpPr>
            <xdr:cNvPr id="32099" name="Option Button 355" hidden="1">
              <a:extLst>
                <a:ext uri="{63B3BB69-23CF-44E3-9099-C40C66FF867C}">
                  <a14:compatExt spid="_x0000_s32099"/>
                </a:ext>
                <a:ext uri="{FF2B5EF4-FFF2-40B4-BE49-F238E27FC236}">
                  <a16:creationId xmlns:a16="http://schemas.microsoft.com/office/drawing/2014/main" id="{00000000-0008-0000-0900-00006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72</xdr:row>
          <xdr:rowOff>50800</xdr:rowOff>
        </xdr:from>
        <xdr:to>
          <xdr:col>4</xdr:col>
          <xdr:colOff>469900</xdr:colOff>
          <xdr:row>72</xdr:row>
          <xdr:rowOff>260350</xdr:rowOff>
        </xdr:to>
        <xdr:sp macro="" textlink="">
          <xdr:nvSpPr>
            <xdr:cNvPr id="32100" name="Option Button 356" hidden="1">
              <a:extLst>
                <a:ext uri="{63B3BB69-23CF-44E3-9099-C40C66FF867C}">
                  <a14:compatExt spid="_x0000_s32100"/>
                </a:ext>
                <a:ext uri="{FF2B5EF4-FFF2-40B4-BE49-F238E27FC236}">
                  <a16:creationId xmlns:a16="http://schemas.microsoft.com/office/drawing/2014/main" id="{00000000-0008-0000-0900-00006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20</xdr:row>
          <xdr:rowOff>50800</xdr:rowOff>
        </xdr:from>
        <xdr:to>
          <xdr:col>2</xdr:col>
          <xdr:colOff>469900</xdr:colOff>
          <xdr:row>20</xdr:row>
          <xdr:rowOff>260350</xdr:rowOff>
        </xdr:to>
        <xdr:sp macro="" textlink="">
          <xdr:nvSpPr>
            <xdr:cNvPr id="32105" name="Option Button 361" hidden="1">
              <a:extLst>
                <a:ext uri="{63B3BB69-23CF-44E3-9099-C40C66FF867C}">
                  <a14:compatExt spid="_x0000_s32105"/>
                </a:ext>
                <a:ext uri="{FF2B5EF4-FFF2-40B4-BE49-F238E27FC236}">
                  <a16:creationId xmlns:a16="http://schemas.microsoft.com/office/drawing/2014/main" id="{00000000-0008-0000-0900-00006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20</xdr:row>
          <xdr:rowOff>50800</xdr:rowOff>
        </xdr:from>
        <xdr:to>
          <xdr:col>3</xdr:col>
          <xdr:colOff>469900</xdr:colOff>
          <xdr:row>20</xdr:row>
          <xdr:rowOff>260350</xdr:rowOff>
        </xdr:to>
        <xdr:sp macro="" textlink="">
          <xdr:nvSpPr>
            <xdr:cNvPr id="32106" name="Option Button 362" hidden="1">
              <a:extLst>
                <a:ext uri="{63B3BB69-23CF-44E3-9099-C40C66FF867C}">
                  <a14:compatExt spid="_x0000_s32106"/>
                </a:ext>
                <a:ext uri="{FF2B5EF4-FFF2-40B4-BE49-F238E27FC236}">
                  <a16:creationId xmlns:a16="http://schemas.microsoft.com/office/drawing/2014/main" id="{00000000-0008-0000-0900-00006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20</xdr:row>
          <xdr:rowOff>50800</xdr:rowOff>
        </xdr:from>
        <xdr:to>
          <xdr:col>4</xdr:col>
          <xdr:colOff>469900</xdr:colOff>
          <xdr:row>20</xdr:row>
          <xdr:rowOff>260350</xdr:rowOff>
        </xdr:to>
        <xdr:sp macro="" textlink="">
          <xdr:nvSpPr>
            <xdr:cNvPr id="32107" name="Option Button 363" hidden="1">
              <a:extLst>
                <a:ext uri="{63B3BB69-23CF-44E3-9099-C40C66FF867C}">
                  <a14:compatExt spid="_x0000_s32107"/>
                </a:ext>
                <a:ext uri="{FF2B5EF4-FFF2-40B4-BE49-F238E27FC236}">
                  <a16:creationId xmlns:a16="http://schemas.microsoft.com/office/drawing/2014/main" id="{00000000-0008-0000-0900-00006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12700</xdr:rowOff>
        </xdr:from>
        <xdr:to>
          <xdr:col>5</xdr:col>
          <xdr:colOff>127000</xdr:colOff>
          <xdr:row>21</xdr:row>
          <xdr:rowOff>0</xdr:rowOff>
        </xdr:to>
        <xdr:sp macro="" textlink="">
          <xdr:nvSpPr>
            <xdr:cNvPr id="32108" name="Group Box 364" hidden="1">
              <a:extLst>
                <a:ext uri="{63B3BB69-23CF-44E3-9099-C40C66FF867C}">
                  <a14:compatExt spid="_x0000_s32108"/>
                </a:ext>
                <a:ext uri="{FF2B5EF4-FFF2-40B4-BE49-F238E27FC236}">
                  <a16:creationId xmlns:a16="http://schemas.microsoft.com/office/drawing/2014/main" id="{00000000-0008-0000-0900-00006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0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9925" y="99060"/>
          <a:ext cx="2124075" cy="872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241300</xdr:colOff>
          <xdr:row>10</xdr:row>
          <xdr:rowOff>165100</xdr:rowOff>
        </xdr:from>
        <xdr:to>
          <xdr:col>8</xdr:col>
          <xdr:colOff>419100</xdr:colOff>
          <xdr:row>12</xdr:row>
          <xdr:rowOff>12700</xdr:rowOff>
        </xdr:to>
        <xdr:sp macro="" textlink="">
          <xdr:nvSpPr>
            <xdr:cNvPr id="40964" name="Drop Down 4" hidden="1">
              <a:extLst>
                <a:ext uri="{63B3BB69-23CF-44E3-9099-C40C66FF867C}">
                  <a14:compatExt spid="_x0000_s40964"/>
                </a:ext>
                <a:ext uri="{FF2B5EF4-FFF2-40B4-BE49-F238E27FC236}">
                  <a16:creationId xmlns:a16="http://schemas.microsoft.com/office/drawing/2014/main" id="{00000000-0008-0000-0A00-00000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ordrucke%20in%20&#196;nderung/2023.06.06%20Entwurf%20Reiter%20EH-Zuschlag%20-%20Antrag%20miet%20und%20kfw%20bis%20Programmjahr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Erklärung Effizienzhauszuschlag"/>
      <sheetName val="Checkliste"/>
      <sheetName val="Tabelle1"/>
      <sheetName val="Änderungsübersicht"/>
    </sheetNames>
    <sheetDataSet>
      <sheetData sheetId="0">
        <row r="72">
          <cell r="F72" t="str">
            <v/>
          </cell>
        </row>
      </sheetData>
      <sheetData sheetId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10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45.xml"/><Relationship Id="rId21" Type="http://schemas.openxmlformats.org/officeDocument/2006/relationships/ctrlProp" Target="../ctrlProps/ctrlProp49.xml"/><Relationship Id="rId42" Type="http://schemas.openxmlformats.org/officeDocument/2006/relationships/ctrlProp" Target="../ctrlProps/ctrlProp70.xml"/><Relationship Id="rId63" Type="http://schemas.openxmlformats.org/officeDocument/2006/relationships/ctrlProp" Target="../ctrlProps/ctrlProp91.xml"/><Relationship Id="rId84" Type="http://schemas.openxmlformats.org/officeDocument/2006/relationships/ctrlProp" Target="../ctrlProps/ctrlProp112.xml"/><Relationship Id="rId138" Type="http://schemas.openxmlformats.org/officeDocument/2006/relationships/ctrlProp" Target="../ctrlProps/ctrlProp166.xml"/><Relationship Id="rId159" Type="http://schemas.openxmlformats.org/officeDocument/2006/relationships/ctrlProp" Target="../ctrlProps/ctrlProp187.xml"/><Relationship Id="rId170" Type="http://schemas.openxmlformats.org/officeDocument/2006/relationships/ctrlProp" Target="../ctrlProps/ctrlProp198.xml"/><Relationship Id="rId107" Type="http://schemas.openxmlformats.org/officeDocument/2006/relationships/ctrlProp" Target="../ctrlProps/ctrlProp135.xml"/><Relationship Id="rId11" Type="http://schemas.openxmlformats.org/officeDocument/2006/relationships/ctrlProp" Target="../ctrlProps/ctrlProp39.xml"/><Relationship Id="rId32" Type="http://schemas.openxmlformats.org/officeDocument/2006/relationships/ctrlProp" Target="../ctrlProps/ctrlProp60.xml"/><Relationship Id="rId53" Type="http://schemas.openxmlformats.org/officeDocument/2006/relationships/ctrlProp" Target="../ctrlProps/ctrlProp81.xml"/><Relationship Id="rId74" Type="http://schemas.openxmlformats.org/officeDocument/2006/relationships/ctrlProp" Target="../ctrlProps/ctrlProp102.xml"/><Relationship Id="rId128" Type="http://schemas.openxmlformats.org/officeDocument/2006/relationships/ctrlProp" Target="../ctrlProps/ctrlProp156.xml"/><Relationship Id="rId149" Type="http://schemas.openxmlformats.org/officeDocument/2006/relationships/ctrlProp" Target="../ctrlProps/ctrlProp177.xml"/><Relationship Id="rId5" Type="http://schemas.openxmlformats.org/officeDocument/2006/relationships/ctrlProp" Target="../ctrlProps/ctrlProp33.xml"/><Relationship Id="rId95" Type="http://schemas.openxmlformats.org/officeDocument/2006/relationships/ctrlProp" Target="../ctrlProps/ctrlProp123.xml"/><Relationship Id="rId160" Type="http://schemas.openxmlformats.org/officeDocument/2006/relationships/ctrlProp" Target="../ctrlProps/ctrlProp188.xml"/><Relationship Id="rId181" Type="http://schemas.openxmlformats.org/officeDocument/2006/relationships/ctrlProp" Target="../ctrlProps/ctrlProp209.xml"/><Relationship Id="rId22" Type="http://schemas.openxmlformats.org/officeDocument/2006/relationships/ctrlProp" Target="../ctrlProps/ctrlProp50.xml"/><Relationship Id="rId43" Type="http://schemas.openxmlformats.org/officeDocument/2006/relationships/ctrlProp" Target="../ctrlProps/ctrlProp71.xml"/><Relationship Id="rId64" Type="http://schemas.openxmlformats.org/officeDocument/2006/relationships/ctrlProp" Target="../ctrlProps/ctrlProp92.xml"/><Relationship Id="rId118" Type="http://schemas.openxmlformats.org/officeDocument/2006/relationships/ctrlProp" Target="../ctrlProps/ctrlProp146.xml"/><Relationship Id="rId139" Type="http://schemas.openxmlformats.org/officeDocument/2006/relationships/ctrlProp" Target="../ctrlProps/ctrlProp167.xml"/><Relationship Id="rId85" Type="http://schemas.openxmlformats.org/officeDocument/2006/relationships/ctrlProp" Target="../ctrlProps/ctrlProp113.xml"/><Relationship Id="rId150" Type="http://schemas.openxmlformats.org/officeDocument/2006/relationships/ctrlProp" Target="../ctrlProps/ctrlProp178.xml"/><Relationship Id="rId171" Type="http://schemas.openxmlformats.org/officeDocument/2006/relationships/ctrlProp" Target="../ctrlProps/ctrlProp199.xml"/><Relationship Id="rId12" Type="http://schemas.openxmlformats.org/officeDocument/2006/relationships/ctrlProp" Target="../ctrlProps/ctrlProp40.xml"/><Relationship Id="rId33" Type="http://schemas.openxmlformats.org/officeDocument/2006/relationships/ctrlProp" Target="../ctrlProps/ctrlProp61.xml"/><Relationship Id="rId108" Type="http://schemas.openxmlformats.org/officeDocument/2006/relationships/ctrlProp" Target="../ctrlProps/ctrlProp136.xml"/><Relationship Id="rId129" Type="http://schemas.openxmlformats.org/officeDocument/2006/relationships/ctrlProp" Target="../ctrlProps/ctrlProp157.xml"/><Relationship Id="rId54" Type="http://schemas.openxmlformats.org/officeDocument/2006/relationships/ctrlProp" Target="../ctrlProps/ctrlProp82.xml"/><Relationship Id="rId75" Type="http://schemas.openxmlformats.org/officeDocument/2006/relationships/ctrlProp" Target="../ctrlProps/ctrlProp103.xml"/><Relationship Id="rId96" Type="http://schemas.openxmlformats.org/officeDocument/2006/relationships/ctrlProp" Target="../ctrlProps/ctrlProp124.xml"/><Relationship Id="rId140" Type="http://schemas.openxmlformats.org/officeDocument/2006/relationships/ctrlProp" Target="../ctrlProps/ctrlProp168.xml"/><Relationship Id="rId161" Type="http://schemas.openxmlformats.org/officeDocument/2006/relationships/ctrlProp" Target="../ctrlProps/ctrlProp189.xml"/><Relationship Id="rId182" Type="http://schemas.openxmlformats.org/officeDocument/2006/relationships/ctrlProp" Target="../ctrlProps/ctrlProp210.xml"/><Relationship Id="rId6" Type="http://schemas.openxmlformats.org/officeDocument/2006/relationships/ctrlProp" Target="../ctrlProps/ctrlProp34.xml"/><Relationship Id="rId23" Type="http://schemas.openxmlformats.org/officeDocument/2006/relationships/ctrlProp" Target="../ctrlProps/ctrlProp51.xml"/><Relationship Id="rId119" Type="http://schemas.openxmlformats.org/officeDocument/2006/relationships/ctrlProp" Target="../ctrlProps/ctrlProp147.xml"/><Relationship Id="rId44" Type="http://schemas.openxmlformats.org/officeDocument/2006/relationships/ctrlProp" Target="../ctrlProps/ctrlProp72.xml"/><Relationship Id="rId65" Type="http://schemas.openxmlformats.org/officeDocument/2006/relationships/ctrlProp" Target="../ctrlProps/ctrlProp93.xml"/><Relationship Id="rId86" Type="http://schemas.openxmlformats.org/officeDocument/2006/relationships/ctrlProp" Target="../ctrlProps/ctrlProp114.xml"/><Relationship Id="rId130" Type="http://schemas.openxmlformats.org/officeDocument/2006/relationships/ctrlProp" Target="../ctrlProps/ctrlProp158.xml"/><Relationship Id="rId151" Type="http://schemas.openxmlformats.org/officeDocument/2006/relationships/ctrlProp" Target="../ctrlProps/ctrlProp179.xml"/><Relationship Id="rId172" Type="http://schemas.openxmlformats.org/officeDocument/2006/relationships/ctrlProp" Target="../ctrlProps/ctrlProp200.xml"/><Relationship Id="rId13" Type="http://schemas.openxmlformats.org/officeDocument/2006/relationships/ctrlProp" Target="../ctrlProps/ctrlProp41.xml"/><Relationship Id="rId18" Type="http://schemas.openxmlformats.org/officeDocument/2006/relationships/ctrlProp" Target="../ctrlProps/ctrlProp46.xml"/><Relationship Id="rId39" Type="http://schemas.openxmlformats.org/officeDocument/2006/relationships/ctrlProp" Target="../ctrlProps/ctrlProp67.xml"/><Relationship Id="rId109" Type="http://schemas.openxmlformats.org/officeDocument/2006/relationships/ctrlProp" Target="../ctrlProps/ctrlProp137.xml"/><Relationship Id="rId34" Type="http://schemas.openxmlformats.org/officeDocument/2006/relationships/ctrlProp" Target="../ctrlProps/ctrlProp62.xml"/><Relationship Id="rId50" Type="http://schemas.openxmlformats.org/officeDocument/2006/relationships/ctrlProp" Target="../ctrlProps/ctrlProp78.xml"/><Relationship Id="rId55" Type="http://schemas.openxmlformats.org/officeDocument/2006/relationships/ctrlProp" Target="../ctrlProps/ctrlProp83.xml"/><Relationship Id="rId76" Type="http://schemas.openxmlformats.org/officeDocument/2006/relationships/ctrlProp" Target="../ctrlProps/ctrlProp104.xml"/><Relationship Id="rId97" Type="http://schemas.openxmlformats.org/officeDocument/2006/relationships/ctrlProp" Target="../ctrlProps/ctrlProp125.xml"/><Relationship Id="rId104" Type="http://schemas.openxmlformats.org/officeDocument/2006/relationships/ctrlProp" Target="../ctrlProps/ctrlProp132.xml"/><Relationship Id="rId120" Type="http://schemas.openxmlformats.org/officeDocument/2006/relationships/ctrlProp" Target="../ctrlProps/ctrlProp148.xml"/><Relationship Id="rId125" Type="http://schemas.openxmlformats.org/officeDocument/2006/relationships/ctrlProp" Target="../ctrlProps/ctrlProp153.xml"/><Relationship Id="rId141" Type="http://schemas.openxmlformats.org/officeDocument/2006/relationships/ctrlProp" Target="../ctrlProps/ctrlProp169.xml"/><Relationship Id="rId146" Type="http://schemas.openxmlformats.org/officeDocument/2006/relationships/ctrlProp" Target="../ctrlProps/ctrlProp174.xml"/><Relationship Id="rId167" Type="http://schemas.openxmlformats.org/officeDocument/2006/relationships/ctrlProp" Target="../ctrlProps/ctrlProp195.xml"/><Relationship Id="rId7" Type="http://schemas.openxmlformats.org/officeDocument/2006/relationships/ctrlProp" Target="../ctrlProps/ctrlProp35.xml"/><Relationship Id="rId71" Type="http://schemas.openxmlformats.org/officeDocument/2006/relationships/ctrlProp" Target="../ctrlProps/ctrlProp99.xml"/><Relationship Id="rId92" Type="http://schemas.openxmlformats.org/officeDocument/2006/relationships/ctrlProp" Target="../ctrlProps/ctrlProp120.xml"/><Relationship Id="rId162" Type="http://schemas.openxmlformats.org/officeDocument/2006/relationships/ctrlProp" Target="../ctrlProps/ctrlProp190.xml"/><Relationship Id="rId183" Type="http://schemas.openxmlformats.org/officeDocument/2006/relationships/ctrlProp" Target="../ctrlProps/ctrlProp211.xml"/><Relationship Id="rId2" Type="http://schemas.openxmlformats.org/officeDocument/2006/relationships/drawing" Target="../drawings/drawing6.xml"/><Relationship Id="rId29" Type="http://schemas.openxmlformats.org/officeDocument/2006/relationships/ctrlProp" Target="../ctrlProps/ctrlProp57.xml"/><Relationship Id="rId24" Type="http://schemas.openxmlformats.org/officeDocument/2006/relationships/ctrlProp" Target="../ctrlProps/ctrlProp52.xml"/><Relationship Id="rId40" Type="http://schemas.openxmlformats.org/officeDocument/2006/relationships/ctrlProp" Target="../ctrlProps/ctrlProp68.xml"/><Relationship Id="rId45" Type="http://schemas.openxmlformats.org/officeDocument/2006/relationships/ctrlProp" Target="../ctrlProps/ctrlProp73.xml"/><Relationship Id="rId66" Type="http://schemas.openxmlformats.org/officeDocument/2006/relationships/ctrlProp" Target="../ctrlProps/ctrlProp94.xml"/><Relationship Id="rId87" Type="http://schemas.openxmlformats.org/officeDocument/2006/relationships/ctrlProp" Target="../ctrlProps/ctrlProp115.xml"/><Relationship Id="rId110" Type="http://schemas.openxmlformats.org/officeDocument/2006/relationships/ctrlProp" Target="../ctrlProps/ctrlProp138.xml"/><Relationship Id="rId115" Type="http://schemas.openxmlformats.org/officeDocument/2006/relationships/ctrlProp" Target="../ctrlProps/ctrlProp143.xml"/><Relationship Id="rId131" Type="http://schemas.openxmlformats.org/officeDocument/2006/relationships/ctrlProp" Target="../ctrlProps/ctrlProp159.xml"/><Relationship Id="rId136" Type="http://schemas.openxmlformats.org/officeDocument/2006/relationships/ctrlProp" Target="../ctrlProps/ctrlProp164.xml"/><Relationship Id="rId157" Type="http://schemas.openxmlformats.org/officeDocument/2006/relationships/ctrlProp" Target="../ctrlProps/ctrlProp185.xml"/><Relationship Id="rId178" Type="http://schemas.openxmlformats.org/officeDocument/2006/relationships/ctrlProp" Target="../ctrlProps/ctrlProp206.xml"/><Relationship Id="rId61" Type="http://schemas.openxmlformats.org/officeDocument/2006/relationships/ctrlProp" Target="../ctrlProps/ctrlProp89.xml"/><Relationship Id="rId82" Type="http://schemas.openxmlformats.org/officeDocument/2006/relationships/ctrlProp" Target="../ctrlProps/ctrlProp110.xml"/><Relationship Id="rId152" Type="http://schemas.openxmlformats.org/officeDocument/2006/relationships/ctrlProp" Target="../ctrlProps/ctrlProp180.xml"/><Relationship Id="rId173" Type="http://schemas.openxmlformats.org/officeDocument/2006/relationships/ctrlProp" Target="../ctrlProps/ctrlProp201.xml"/><Relationship Id="rId19" Type="http://schemas.openxmlformats.org/officeDocument/2006/relationships/ctrlProp" Target="../ctrlProps/ctrlProp47.xml"/><Relationship Id="rId14" Type="http://schemas.openxmlformats.org/officeDocument/2006/relationships/ctrlProp" Target="../ctrlProps/ctrlProp42.xml"/><Relationship Id="rId30" Type="http://schemas.openxmlformats.org/officeDocument/2006/relationships/ctrlProp" Target="../ctrlProps/ctrlProp58.xml"/><Relationship Id="rId35" Type="http://schemas.openxmlformats.org/officeDocument/2006/relationships/ctrlProp" Target="../ctrlProps/ctrlProp63.xml"/><Relationship Id="rId56" Type="http://schemas.openxmlformats.org/officeDocument/2006/relationships/ctrlProp" Target="../ctrlProps/ctrlProp84.xml"/><Relationship Id="rId77" Type="http://schemas.openxmlformats.org/officeDocument/2006/relationships/ctrlProp" Target="../ctrlProps/ctrlProp105.xml"/><Relationship Id="rId100" Type="http://schemas.openxmlformats.org/officeDocument/2006/relationships/ctrlProp" Target="../ctrlProps/ctrlProp128.xml"/><Relationship Id="rId105" Type="http://schemas.openxmlformats.org/officeDocument/2006/relationships/ctrlProp" Target="../ctrlProps/ctrlProp133.xml"/><Relationship Id="rId126" Type="http://schemas.openxmlformats.org/officeDocument/2006/relationships/ctrlProp" Target="../ctrlProps/ctrlProp154.xml"/><Relationship Id="rId147" Type="http://schemas.openxmlformats.org/officeDocument/2006/relationships/ctrlProp" Target="../ctrlProps/ctrlProp175.xml"/><Relationship Id="rId168" Type="http://schemas.openxmlformats.org/officeDocument/2006/relationships/ctrlProp" Target="../ctrlProps/ctrlProp196.xml"/><Relationship Id="rId8" Type="http://schemas.openxmlformats.org/officeDocument/2006/relationships/ctrlProp" Target="../ctrlProps/ctrlProp36.xml"/><Relationship Id="rId51" Type="http://schemas.openxmlformats.org/officeDocument/2006/relationships/ctrlProp" Target="../ctrlProps/ctrlProp79.xml"/><Relationship Id="rId72" Type="http://schemas.openxmlformats.org/officeDocument/2006/relationships/ctrlProp" Target="../ctrlProps/ctrlProp100.xml"/><Relationship Id="rId93" Type="http://schemas.openxmlformats.org/officeDocument/2006/relationships/ctrlProp" Target="../ctrlProps/ctrlProp121.xml"/><Relationship Id="rId98" Type="http://schemas.openxmlformats.org/officeDocument/2006/relationships/ctrlProp" Target="../ctrlProps/ctrlProp126.xml"/><Relationship Id="rId121" Type="http://schemas.openxmlformats.org/officeDocument/2006/relationships/ctrlProp" Target="../ctrlProps/ctrlProp149.xml"/><Relationship Id="rId142" Type="http://schemas.openxmlformats.org/officeDocument/2006/relationships/ctrlProp" Target="../ctrlProps/ctrlProp170.xml"/><Relationship Id="rId163" Type="http://schemas.openxmlformats.org/officeDocument/2006/relationships/ctrlProp" Target="../ctrlProps/ctrlProp191.xml"/><Relationship Id="rId184" Type="http://schemas.openxmlformats.org/officeDocument/2006/relationships/ctrlProp" Target="../ctrlProps/ctrlProp212.xml"/><Relationship Id="rId3" Type="http://schemas.openxmlformats.org/officeDocument/2006/relationships/vmlDrawing" Target="../drawings/vmlDrawing5.vml"/><Relationship Id="rId25" Type="http://schemas.openxmlformats.org/officeDocument/2006/relationships/ctrlProp" Target="../ctrlProps/ctrlProp53.xml"/><Relationship Id="rId46" Type="http://schemas.openxmlformats.org/officeDocument/2006/relationships/ctrlProp" Target="../ctrlProps/ctrlProp74.xml"/><Relationship Id="rId67" Type="http://schemas.openxmlformats.org/officeDocument/2006/relationships/ctrlProp" Target="../ctrlProps/ctrlProp95.xml"/><Relationship Id="rId116" Type="http://schemas.openxmlformats.org/officeDocument/2006/relationships/ctrlProp" Target="../ctrlProps/ctrlProp144.xml"/><Relationship Id="rId137" Type="http://schemas.openxmlformats.org/officeDocument/2006/relationships/ctrlProp" Target="../ctrlProps/ctrlProp165.xml"/><Relationship Id="rId158" Type="http://schemas.openxmlformats.org/officeDocument/2006/relationships/ctrlProp" Target="../ctrlProps/ctrlProp186.xml"/><Relationship Id="rId20" Type="http://schemas.openxmlformats.org/officeDocument/2006/relationships/ctrlProp" Target="../ctrlProps/ctrlProp48.xml"/><Relationship Id="rId41" Type="http://schemas.openxmlformats.org/officeDocument/2006/relationships/ctrlProp" Target="../ctrlProps/ctrlProp69.xml"/><Relationship Id="rId62" Type="http://schemas.openxmlformats.org/officeDocument/2006/relationships/ctrlProp" Target="../ctrlProps/ctrlProp90.xml"/><Relationship Id="rId83" Type="http://schemas.openxmlformats.org/officeDocument/2006/relationships/ctrlProp" Target="../ctrlProps/ctrlProp111.xml"/><Relationship Id="rId88" Type="http://schemas.openxmlformats.org/officeDocument/2006/relationships/ctrlProp" Target="../ctrlProps/ctrlProp116.xml"/><Relationship Id="rId111" Type="http://schemas.openxmlformats.org/officeDocument/2006/relationships/ctrlProp" Target="../ctrlProps/ctrlProp139.xml"/><Relationship Id="rId132" Type="http://schemas.openxmlformats.org/officeDocument/2006/relationships/ctrlProp" Target="../ctrlProps/ctrlProp160.xml"/><Relationship Id="rId153" Type="http://schemas.openxmlformats.org/officeDocument/2006/relationships/ctrlProp" Target="../ctrlProps/ctrlProp181.xml"/><Relationship Id="rId174" Type="http://schemas.openxmlformats.org/officeDocument/2006/relationships/ctrlProp" Target="../ctrlProps/ctrlProp202.xml"/><Relationship Id="rId179" Type="http://schemas.openxmlformats.org/officeDocument/2006/relationships/ctrlProp" Target="../ctrlProps/ctrlProp207.xml"/><Relationship Id="rId15" Type="http://schemas.openxmlformats.org/officeDocument/2006/relationships/ctrlProp" Target="../ctrlProps/ctrlProp43.xml"/><Relationship Id="rId36" Type="http://schemas.openxmlformats.org/officeDocument/2006/relationships/ctrlProp" Target="../ctrlProps/ctrlProp64.xml"/><Relationship Id="rId57" Type="http://schemas.openxmlformats.org/officeDocument/2006/relationships/ctrlProp" Target="../ctrlProps/ctrlProp85.xml"/><Relationship Id="rId106" Type="http://schemas.openxmlformats.org/officeDocument/2006/relationships/ctrlProp" Target="../ctrlProps/ctrlProp134.xml"/><Relationship Id="rId127" Type="http://schemas.openxmlformats.org/officeDocument/2006/relationships/ctrlProp" Target="../ctrlProps/ctrlProp155.xml"/><Relationship Id="rId10" Type="http://schemas.openxmlformats.org/officeDocument/2006/relationships/ctrlProp" Target="../ctrlProps/ctrlProp38.xml"/><Relationship Id="rId31" Type="http://schemas.openxmlformats.org/officeDocument/2006/relationships/ctrlProp" Target="../ctrlProps/ctrlProp59.xml"/><Relationship Id="rId52" Type="http://schemas.openxmlformats.org/officeDocument/2006/relationships/ctrlProp" Target="../ctrlProps/ctrlProp80.xml"/><Relationship Id="rId73" Type="http://schemas.openxmlformats.org/officeDocument/2006/relationships/ctrlProp" Target="../ctrlProps/ctrlProp101.xml"/><Relationship Id="rId78" Type="http://schemas.openxmlformats.org/officeDocument/2006/relationships/ctrlProp" Target="../ctrlProps/ctrlProp106.xml"/><Relationship Id="rId94" Type="http://schemas.openxmlformats.org/officeDocument/2006/relationships/ctrlProp" Target="../ctrlProps/ctrlProp122.xml"/><Relationship Id="rId99" Type="http://schemas.openxmlformats.org/officeDocument/2006/relationships/ctrlProp" Target="../ctrlProps/ctrlProp127.xml"/><Relationship Id="rId101" Type="http://schemas.openxmlformats.org/officeDocument/2006/relationships/ctrlProp" Target="../ctrlProps/ctrlProp129.xml"/><Relationship Id="rId122" Type="http://schemas.openxmlformats.org/officeDocument/2006/relationships/ctrlProp" Target="../ctrlProps/ctrlProp150.xml"/><Relationship Id="rId143" Type="http://schemas.openxmlformats.org/officeDocument/2006/relationships/ctrlProp" Target="../ctrlProps/ctrlProp171.xml"/><Relationship Id="rId148" Type="http://schemas.openxmlformats.org/officeDocument/2006/relationships/ctrlProp" Target="../ctrlProps/ctrlProp176.xml"/><Relationship Id="rId164" Type="http://schemas.openxmlformats.org/officeDocument/2006/relationships/ctrlProp" Target="../ctrlProps/ctrlProp192.xml"/><Relationship Id="rId169" Type="http://schemas.openxmlformats.org/officeDocument/2006/relationships/ctrlProp" Target="../ctrlProps/ctrlProp197.xml"/><Relationship Id="rId185" Type="http://schemas.openxmlformats.org/officeDocument/2006/relationships/ctrlProp" Target="../ctrlProps/ctrlProp213.xml"/><Relationship Id="rId4" Type="http://schemas.openxmlformats.org/officeDocument/2006/relationships/ctrlProp" Target="../ctrlProps/ctrlProp32.xml"/><Relationship Id="rId9" Type="http://schemas.openxmlformats.org/officeDocument/2006/relationships/ctrlProp" Target="../ctrlProps/ctrlProp37.xml"/><Relationship Id="rId180" Type="http://schemas.openxmlformats.org/officeDocument/2006/relationships/ctrlProp" Target="../ctrlProps/ctrlProp208.xml"/><Relationship Id="rId26" Type="http://schemas.openxmlformats.org/officeDocument/2006/relationships/ctrlProp" Target="../ctrlProps/ctrlProp54.xml"/><Relationship Id="rId47" Type="http://schemas.openxmlformats.org/officeDocument/2006/relationships/ctrlProp" Target="../ctrlProps/ctrlProp75.xml"/><Relationship Id="rId68" Type="http://schemas.openxmlformats.org/officeDocument/2006/relationships/ctrlProp" Target="../ctrlProps/ctrlProp96.xml"/><Relationship Id="rId89" Type="http://schemas.openxmlformats.org/officeDocument/2006/relationships/ctrlProp" Target="../ctrlProps/ctrlProp117.xml"/><Relationship Id="rId112" Type="http://schemas.openxmlformats.org/officeDocument/2006/relationships/ctrlProp" Target="../ctrlProps/ctrlProp140.xml"/><Relationship Id="rId133" Type="http://schemas.openxmlformats.org/officeDocument/2006/relationships/ctrlProp" Target="../ctrlProps/ctrlProp161.xml"/><Relationship Id="rId154" Type="http://schemas.openxmlformats.org/officeDocument/2006/relationships/ctrlProp" Target="../ctrlProps/ctrlProp182.xml"/><Relationship Id="rId175" Type="http://schemas.openxmlformats.org/officeDocument/2006/relationships/ctrlProp" Target="../ctrlProps/ctrlProp203.xml"/><Relationship Id="rId16" Type="http://schemas.openxmlformats.org/officeDocument/2006/relationships/ctrlProp" Target="../ctrlProps/ctrlProp44.xml"/><Relationship Id="rId37" Type="http://schemas.openxmlformats.org/officeDocument/2006/relationships/ctrlProp" Target="../ctrlProps/ctrlProp65.xml"/><Relationship Id="rId58" Type="http://schemas.openxmlformats.org/officeDocument/2006/relationships/ctrlProp" Target="../ctrlProps/ctrlProp86.xml"/><Relationship Id="rId79" Type="http://schemas.openxmlformats.org/officeDocument/2006/relationships/ctrlProp" Target="../ctrlProps/ctrlProp107.xml"/><Relationship Id="rId102" Type="http://schemas.openxmlformats.org/officeDocument/2006/relationships/ctrlProp" Target="../ctrlProps/ctrlProp130.xml"/><Relationship Id="rId123" Type="http://schemas.openxmlformats.org/officeDocument/2006/relationships/ctrlProp" Target="../ctrlProps/ctrlProp151.xml"/><Relationship Id="rId144" Type="http://schemas.openxmlformats.org/officeDocument/2006/relationships/ctrlProp" Target="../ctrlProps/ctrlProp172.xml"/><Relationship Id="rId90" Type="http://schemas.openxmlformats.org/officeDocument/2006/relationships/ctrlProp" Target="../ctrlProps/ctrlProp118.xml"/><Relationship Id="rId165" Type="http://schemas.openxmlformats.org/officeDocument/2006/relationships/ctrlProp" Target="../ctrlProps/ctrlProp193.xml"/><Relationship Id="rId27" Type="http://schemas.openxmlformats.org/officeDocument/2006/relationships/ctrlProp" Target="../ctrlProps/ctrlProp55.xml"/><Relationship Id="rId48" Type="http://schemas.openxmlformats.org/officeDocument/2006/relationships/ctrlProp" Target="../ctrlProps/ctrlProp76.xml"/><Relationship Id="rId69" Type="http://schemas.openxmlformats.org/officeDocument/2006/relationships/ctrlProp" Target="../ctrlProps/ctrlProp97.xml"/><Relationship Id="rId113" Type="http://schemas.openxmlformats.org/officeDocument/2006/relationships/ctrlProp" Target="../ctrlProps/ctrlProp141.xml"/><Relationship Id="rId134" Type="http://schemas.openxmlformats.org/officeDocument/2006/relationships/ctrlProp" Target="../ctrlProps/ctrlProp162.xml"/><Relationship Id="rId80" Type="http://schemas.openxmlformats.org/officeDocument/2006/relationships/ctrlProp" Target="../ctrlProps/ctrlProp108.xml"/><Relationship Id="rId155" Type="http://schemas.openxmlformats.org/officeDocument/2006/relationships/ctrlProp" Target="../ctrlProps/ctrlProp183.xml"/><Relationship Id="rId176" Type="http://schemas.openxmlformats.org/officeDocument/2006/relationships/ctrlProp" Target="../ctrlProps/ctrlProp204.xml"/><Relationship Id="rId17" Type="http://schemas.openxmlformats.org/officeDocument/2006/relationships/ctrlProp" Target="../ctrlProps/ctrlProp45.xml"/><Relationship Id="rId38" Type="http://schemas.openxmlformats.org/officeDocument/2006/relationships/ctrlProp" Target="../ctrlProps/ctrlProp66.xml"/><Relationship Id="rId59" Type="http://schemas.openxmlformats.org/officeDocument/2006/relationships/ctrlProp" Target="../ctrlProps/ctrlProp87.xml"/><Relationship Id="rId103" Type="http://schemas.openxmlformats.org/officeDocument/2006/relationships/ctrlProp" Target="../ctrlProps/ctrlProp131.xml"/><Relationship Id="rId124" Type="http://schemas.openxmlformats.org/officeDocument/2006/relationships/ctrlProp" Target="../ctrlProps/ctrlProp152.xml"/><Relationship Id="rId70" Type="http://schemas.openxmlformats.org/officeDocument/2006/relationships/ctrlProp" Target="../ctrlProps/ctrlProp98.xml"/><Relationship Id="rId91" Type="http://schemas.openxmlformats.org/officeDocument/2006/relationships/ctrlProp" Target="../ctrlProps/ctrlProp119.xml"/><Relationship Id="rId145" Type="http://schemas.openxmlformats.org/officeDocument/2006/relationships/ctrlProp" Target="../ctrlProps/ctrlProp173.xml"/><Relationship Id="rId166" Type="http://schemas.openxmlformats.org/officeDocument/2006/relationships/ctrlProp" Target="../ctrlProps/ctrlProp194.xml"/><Relationship Id="rId1" Type="http://schemas.openxmlformats.org/officeDocument/2006/relationships/printerSettings" Target="../printerSettings/printerSettings15.bin"/><Relationship Id="rId28" Type="http://schemas.openxmlformats.org/officeDocument/2006/relationships/ctrlProp" Target="../ctrlProps/ctrlProp56.xml"/><Relationship Id="rId49" Type="http://schemas.openxmlformats.org/officeDocument/2006/relationships/ctrlProp" Target="../ctrlProps/ctrlProp77.xml"/><Relationship Id="rId114" Type="http://schemas.openxmlformats.org/officeDocument/2006/relationships/ctrlProp" Target="../ctrlProps/ctrlProp142.xml"/><Relationship Id="rId60" Type="http://schemas.openxmlformats.org/officeDocument/2006/relationships/ctrlProp" Target="../ctrlProps/ctrlProp88.xml"/><Relationship Id="rId81" Type="http://schemas.openxmlformats.org/officeDocument/2006/relationships/ctrlProp" Target="../ctrlProps/ctrlProp109.xml"/><Relationship Id="rId135" Type="http://schemas.openxmlformats.org/officeDocument/2006/relationships/ctrlProp" Target="../ctrlProps/ctrlProp163.xml"/><Relationship Id="rId156" Type="http://schemas.openxmlformats.org/officeDocument/2006/relationships/ctrlProp" Target="../ctrlProps/ctrlProp184.xml"/><Relationship Id="rId177" Type="http://schemas.openxmlformats.org/officeDocument/2006/relationships/ctrlProp" Target="../ctrlProps/ctrlProp20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21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1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AZ73"/>
  <sheetViews>
    <sheetView showGridLines="0" tabSelected="1" zoomScale="150" zoomScaleNormal="150" workbookViewId="0">
      <selection activeCell="D12" sqref="D12:S12"/>
    </sheetView>
  </sheetViews>
  <sheetFormatPr baseColWidth="10" defaultColWidth="11.54296875" defaultRowHeight="10.5" customHeight="1" x14ac:dyDescent="0.25"/>
  <cols>
    <col min="1" max="1" width="1.26953125" style="1" customWidth="1"/>
    <col min="2" max="2" width="2.7265625" style="1" customWidth="1"/>
    <col min="3" max="7" width="2.54296875" style="1" customWidth="1"/>
    <col min="8" max="8" width="3" style="1" bestFit="1" customWidth="1"/>
    <col min="9" max="17" width="2.54296875" style="1" customWidth="1"/>
    <col min="18" max="18" width="3.26953125" style="1" customWidth="1"/>
    <col min="19" max="25" width="2.54296875" style="1" customWidth="1"/>
    <col min="26" max="26" width="2.26953125" style="1" customWidth="1"/>
    <col min="27" max="27" width="2.54296875" style="1" customWidth="1"/>
    <col min="28" max="28" width="2.453125" style="1" customWidth="1"/>
    <col min="29" max="31" width="2.54296875" style="1" customWidth="1"/>
    <col min="32" max="32" width="3.54296875" style="1" customWidth="1"/>
    <col min="33" max="33" width="1" style="1" customWidth="1"/>
    <col min="34" max="34" width="2.26953125" style="1" customWidth="1"/>
    <col min="35" max="35" width="2.1796875" style="1" customWidth="1"/>
    <col min="36" max="36" width="1.7265625" style="1" customWidth="1"/>
    <col min="37" max="37" width="2.54296875" style="1" customWidth="1"/>
    <col min="38" max="38" width="25" style="1" hidden="1" customWidth="1"/>
    <col min="39" max="39" width="6.453125" style="1" hidden="1" customWidth="1"/>
    <col min="40" max="40" width="13.81640625" style="1" hidden="1" customWidth="1"/>
    <col min="41" max="41" width="10.1796875" style="1" hidden="1" customWidth="1"/>
    <col min="42" max="42" width="8.453125" style="1" hidden="1" customWidth="1"/>
    <col min="43" max="43" width="22.54296875" style="1" hidden="1" customWidth="1"/>
    <col min="44" max="44" width="16.26953125" style="1" hidden="1" customWidth="1"/>
    <col min="45" max="45" width="25.453125" style="1" hidden="1" customWidth="1"/>
    <col min="46" max="46" width="15.1796875" style="1" hidden="1" customWidth="1"/>
    <col min="47" max="47" width="22.7265625" style="1" hidden="1" customWidth="1"/>
    <col min="48" max="48" width="30.54296875" style="1" hidden="1" customWidth="1"/>
    <col min="49" max="52" width="11.54296875" style="1" hidden="1" customWidth="1"/>
    <col min="53" max="63" width="11.54296875" style="1" customWidth="1"/>
    <col min="64" max="16384" width="11.54296875" style="1"/>
  </cols>
  <sheetData>
    <row r="1" spans="1:45" ht="6" customHeight="1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45" ht="21.65" customHeight="1" x14ac:dyDescent="0.25">
      <c r="A2" s="6"/>
      <c r="B2" s="6"/>
      <c r="C2" s="6"/>
      <c r="D2" s="6"/>
      <c r="E2" s="11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45" ht="17.25" customHeight="1" x14ac:dyDescent="0.4">
      <c r="A3" s="11"/>
      <c r="B3" s="344"/>
      <c r="C3" s="11"/>
      <c r="D3" s="160" t="s">
        <v>188</v>
      </c>
      <c r="E3" s="11"/>
      <c r="F3" s="11"/>
      <c r="G3" s="11"/>
      <c r="H3" s="11"/>
      <c r="I3" s="11"/>
      <c r="J3" s="11"/>
      <c r="K3" s="11"/>
      <c r="L3" s="1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45" ht="17.25" customHeight="1" x14ac:dyDescent="0.4">
      <c r="A4" s="11"/>
      <c r="B4" s="344"/>
      <c r="C4" s="11"/>
      <c r="D4" s="162" t="s">
        <v>189</v>
      </c>
      <c r="E4" s="11"/>
      <c r="F4" s="11"/>
      <c r="G4" s="11"/>
      <c r="H4" s="11"/>
      <c r="I4" s="11"/>
      <c r="J4" s="11"/>
      <c r="K4" s="11"/>
      <c r="L4" s="1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45" ht="18" customHeight="1" x14ac:dyDescent="0.4">
      <c r="A5" s="11"/>
      <c r="C5" s="11"/>
      <c r="D5" s="441" t="s">
        <v>359</v>
      </c>
      <c r="E5" s="11"/>
      <c r="F5" s="11"/>
      <c r="G5" s="11"/>
      <c r="H5" s="11"/>
      <c r="I5" s="11"/>
      <c r="J5" s="11"/>
      <c r="K5" s="11"/>
      <c r="L5" s="1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45" ht="10.15" customHeight="1" x14ac:dyDescent="0.25">
      <c r="A6" s="11"/>
      <c r="B6" s="344"/>
      <c r="C6" s="11"/>
      <c r="D6" s="11"/>
      <c r="E6" s="11"/>
      <c r="F6" s="11"/>
      <c r="G6" s="11"/>
      <c r="H6" s="11"/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32"/>
    </row>
    <row r="7" spans="1:45" ht="9.75" customHeight="1" x14ac:dyDescent="0.25">
      <c r="A7" s="11"/>
      <c r="B7" s="344"/>
      <c r="C7" s="11"/>
      <c r="D7" s="130" t="s">
        <v>138</v>
      </c>
      <c r="E7" s="11"/>
      <c r="F7" s="11"/>
      <c r="G7" s="11"/>
      <c r="H7" s="11"/>
      <c r="I7" s="11"/>
      <c r="J7" s="11"/>
      <c r="K7" s="11"/>
      <c r="L7" s="11"/>
      <c r="M7" s="6"/>
      <c r="N7" s="132"/>
      <c r="O7" s="132"/>
      <c r="P7" s="132"/>
      <c r="Q7" s="132"/>
      <c r="R7" s="132"/>
      <c r="S7" s="132"/>
      <c r="T7" s="132"/>
      <c r="U7" s="132"/>
      <c r="V7" s="132"/>
      <c r="W7" s="127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132"/>
      <c r="AR7" s="254">
        <v>4</v>
      </c>
      <c r="AS7" s="254">
        <v>4</v>
      </c>
    </row>
    <row r="8" spans="1:45" ht="20.5" customHeight="1" x14ac:dyDescent="0.25">
      <c r="A8" s="11"/>
      <c r="B8" s="17"/>
      <c r="C8" s="17"/>
      <c r="D8" s="740"/>
      <c r="E8" s="741"/>
      <c r="F8" s="741"/>
      <c r="G8" s="741"/>
      <c r="H8" s="741"/>
      <c r="I8" s="741"/>
      <c r="J8" s="741"/>
      <c r="K8" s="741"/>
      <c r="L8" s="742"/>
      <c r="M8" s="6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6"/>
      <c r="AH8" s="6"/>
      <c r="AI8" s="6"/>
      <c r="AJ8" s="6"/>
      <c r="AK8" s="132"/>
      <c r="AO8" s="254"/>
      <c r="AP8" s="254"/>
      <c r="AR8" s="1" t="s">
        <v>459</v>
      </c>
    </row>
    <row r="9" spans="1:45" ht="6" customHeight="1" x14ac:dyDescent="0.25">
      <c r="A9" s="11"/>
      <c r="B9" s="11"/>
      <c r="C9" s="11"/>
      <c r="D9" s="615"/>
      <c r="E9" s="615"/>
      <c r="F9" s="615"/>
      <c r="G9" s="615"/>
      <c r="H9" s="615"/>
      <c r="I9" s="615"/>
      <c r="J9" s="615"/>
      <c r="K9" s="615"/>
      <c r="L9" s="615"/>
      <c r="M9" s="6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6"/>
      <c r="AH9" s="6"/>
      <c r="AI9" s="6"/>
      <c r="AJ9" s="6"/>
      <c r="AK9" s="132"/>
      <c r="AO9" s="255" t="s">
        <v>244</v>
      </c>
      <c r="AP9" s="256" t="b">
        <v>0</v>
      </c>
      <c r="AQ9" s="256"/>
      <c r="AR9" s="254" t="s">
        <v>197</v>
      </c>
      <c r="AS9" s="254"/>
    </row>
    <row r="10" spans="1:45" ht="11.5" customHeight="1" x14ac:dyDescent="0.2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132"/>
      <c r="AO10" s="255"/>
      <c r="AP10" s="256"/>
      <c r="AQ10" s="256"/>
      <c r="AR10" s="254" t="s">
        <v>315</v>
      </c>
      <c r="AS10" s="254"/>
    </row>
    <row r="11" spans="1:45" ht="15.75" customHeight="1" x14ac:dyDescent="0.25">
      <c r="A11" s="11"/>
      <c r="B11" s="129"/>
      <c r="C11" s="128"/>
      <c r="D11" s="128" t="s">
        <v>563</v>
      </c>
      <c r="E11" s="19"/>
      <c r="F11" s="19"/>
      <c r="G11" s="19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1"/>
      <c r="U11" s="747"/>
      <c r="V11" s="747"/>
      <c r="W11" s="350" t="s">
        <v>564</v>
      </c>
      <c r="X11" s="338"/>
      <c r="Y11" s="351"/>
      <c r="Z11" s="351"/>
      <c r="AA11" s="352"/>
      <c r="AB11" s="351"/>
      <c r="AC11" s="351"/>
      <c r="AD11" s="338"/>
      <c r="AE11" s="351"/>
      <c r="AF11" s="132"/>
      <c r="AG11" s="132"/>
      <c r="AH11" s="11"/>
      <c r="AI11" s="11"/>
      <c r="AJ11" s="11"/>
      <c r="AK11" s="132"/>
      <c r="AO11" s="255">
        <v>3.1</v>
      </c>
      <c r="AP11" s="256" t="b">
        <v>0</v>
      </c>
      <c r="AQ11" s="411"/>
      <c r="AR11" s="254"/>
      <c r="AS11" s="254"/>
    </row>
    <row r="12" spans="1:45" ht="18" customHeight="1" x14ac:dyDescent="0.25">
      <c r="A12" s="11"/>
      <c r="B12" s="17"/>
      <c r="C12" s="17"/>
      <c r="D12" s="737"/>
      <c r="E12" s="737"/>
      <c r="F12" s="737"/>
      <c r="G12" s="737"/>
      <c r="H12" s="737"/>
      <c r="I12" s="737"/>
      <c r="J12" s="737"/>
      <c r="K12" s="737"/>
      <c r="L12" s="737"/>
      <c r="M12" s="737"/>
      <c r="N12" s="737"/>
      <c r="O12" s="737"/>
      <c r="P12" s="737"/>
      <c r="Q12" s="737"/>
      <c r="R12" s="737"/>
      <c r="S12" s="737"/>
      <c r="T12" s="6"/>
      <c r="U12" s="6"/>
      <c r="V12" s="6"/>
      <c r="W12" s="737"/>
      <c r="X12" s="737"/>
      <c r="Y12" s="737"/>
      <c r="Z12" s="737"/>
      <c r="AA12" s="737"/>
      <c r="AB12" s="737"/>
      <c r="AC12" s="737"/>
      <c r="AD12" s="737"/>
      <c r="AE12" s="737"/>
      <c r="AF12" s="737"/>
      <c r="AG12" s="737"/>
      <c r="AH12" s="737"/>
      <c r="AI12" s="737"/>
      <c r="AJ12" s="737"/>
      <c r="AK12" s="737"/>
      <c r="AO12" s="255">
        <v>3.2</v>
      </c>
      <c r="AP12" s="257" t="b">
        <v>0</v>
      </c>
      <c r="AQ12" s="411"/>
      <c r="AR12" s="254"/>
      <c r="AS12" s="254"/>
    </row>
    <row r="13" spans="1:45" ht="10.9" customHeight="1" x14ac:dyDescent="0.25">
      <c r="A13" s="11"/>
      <c r="B13" s="17"/>
      <c r="C13" s="17"/>
      <c r="D13" s="17" t="s">
        <v>15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6"/>
      <c r="U13" s="6"/>
      <c r="V13" s="6"/>
      <c r="W13" s="17" t="s">
        <v>15</v>
      </c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278"/>
      <c r="AO13" s="256">
        <v>3.3</v>
      </c>
      <c r="AP13" s="256" t="b">
        <v>0</v>
      </c>
      <c r="AQ13" s="411"/>
      <c r="AR13" s="254"/>
      <c r="AS13" s="254"/>
    </row>
    <row r="14" spans="1:45" ht="15" customHeight="1" x14ac:dyDescent="0.25">
      <c r="A14" s="11"/>
      <c r="B14" s="17"/>
      <c r="C14" s="17"/>
      <c r="D14" s="737"/>
      <c r="E14" s="737"/>
      <c r="F14" s="737"/>
      <c r="G14" s="737"/>
      <c r="H14" s="737"/>
      <c r="I14" s="737"/>
      <c r="J14" s="737"/>
      <c r="K14" s="737"/>
      <c r="L14" s="737"/>
      <c r="M14" s="737"/>
      <c r="N14" s="737"/>
      <c r="O14" s="737"/>
      <c r="P14" s="737"/>
      <c r="Q14" s="737"/>
      <c r="R14" s="737"/>
      <c r="S14" s="737"/>
      <c r="T14" s="6"/>
      <c r="U14" s="6"/>
      <c r="V14" s="6"/>
      <c r="W14" s="737"/>
      <c r="X14" s="737"/>
      <c r="Y14" s="737"/>
      <c r="Z14" s="737"/>
      <c r="AA14" s="737"/>
      <c r="AB14" s="737"/>
      <c r="AC14" s="737"/>
      <c r="AD14" s="737"/>
      <c r="AE14" s="737"/>
      <c r="AF14" s="737"/>
      <c r="AG14" s="737"/>
      <c r="AH14" s="737"/>
      <c r="AI14" s="737"/>
      <c r="AJ14" s="737"/>
      <c r="AK14" s="737"/>
      <c r="AO14" s="256">
        <v>3.4</v>
      </c>
      <c r="AP14" s="256" t="b">
        <v>0</v>
      </c>
      <c r="AQ14" s="411"/>
      <c r="AR14" s="254"/>
      <c r="AS14" s="254"/>
    </row>
    <row r="15" spans="1:45" ht="10.9" customHeight="1" x14ac:dyDescent="0.25">
      <c r="A15" s="11"/>
      <c r="B15" s="17"/>
      <c r="C15" s="17"/>
      <c r="D15" s="17" t="s">
        <v>0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6"/>
      <c r="U15" s="6"/>
      <c r="V15" s="6"/>
      <c r="W15" s="17" t="s">
        <v>5</v>
      </c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278"/>
      <c r="AO15" s="254"/>
      <c r="AP15" s="254" t="b">
        <v>0</v>
      </c>
      <c r="AQ15" s="254"/>
      <c r="AR15" s="254"/>
      <c r="AS15" s="254"/>
    </row>
    <row r="16" spans="1:45" ht="15" customHeight="1" x14ac:dyDescent="0.25">
      <c r="A16" s="11"/>
      <c r="B16" s="17"/>
      <c r="C16" s="17"/>
      <c r="D16" s="737"/>
      <c r="E16" s="737"/>
      <c r="F16" s="737"/>
      <c r="G16" s="737"/>
      <c r="H16" s="737"/>
      <c r="I16" s="737"/>
      <c r="J16" s="737"/>
      <c r="K16" s="737"/>
      <c r="L16" s="737"/>
      <c r="M16" s="737"/>
      <c r="N16" s="737"/>
      <c r="O16" s="737"/>
      <c r="P16" s="737"/>
      <c r="Q16" s="737"/>
      <c r="R16" s="737"/>
      <c r="S16" s="737"/>
      <c r="T16" s="6"/>
      <c r="U16" s="6"/>
      <c r="V16" s="6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278"/>
      <c r="AO16" s="254"/>
      <c r="AP16" s="254" t="b">
        <v>0</v>
      </c>
      <c r="AQ16" s="254"/>
      <c r="AR16" s="254"/>
      <c r="AS16" s="254"/>
    </row>
    <row r="17" spans="1:49" ht="10.9" customHeight="1" x14ac:dyDescent="0.25">
      <c r="A17" s="11"/>
      <c r="B17" s="17"/>
      <c r="C17" s="17"/>
      <c r="D17" s="17" t="s">
        <v>1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6"/>
      <c r="U17" s="6"/>
      <c r="V17" s="6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6"/>
      <c r="AI17" s="6"/>
      <c r="AJ17" s="11"/>
      <c r="AK17" s="132"/>
      <c r="AO17" s="254"/>
      <c r="AP17" s="254" t="b">
        <v>0</v>
      </c>
      <c r="AQ17" s="254"/>
      <c r="AR17" s="254"/>
      <c r="AS17" s="254"/>
    </row>
    <row r="18" spans="1:49" ht="14.25" customHeight="1" x14ac:dyDescent="0.25">
      <c r="A18" s="11"/>
      <c r="B18" s="17"/>
      <c r="C18" s="17"/>
      <c r="D18" s="737"/>
      <c r="E18" s="737"/>
      <c r="F18" s="737"/>
      <c r="G18" s="737"/>
      <c r="H18" s="737"/>
      <c r="I18" s="737"/>
      <c r="J18" s="737"/>
      <c r="K18" s="737"/>
      <c r="L18" s="737"/>
      <c r="M18" s="737"/>
      <c r="N18" s="737"/>
      <c r="O18" s="737"/>
      <c r="P18" s="737"/>
      <c r="Q18" s="737"/>
      <c r="R18" s="737"/>
      <c r="S18" s="737"/>
      <c r="T18" s="6"/>
      <c r="U18" s="6"/>
      <c r="V18" s="6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6"/>
      <c r="AI18" s="6"/>
      <c r="AJ18" s="11"/>
      <c r="AK18" s="132"/>
      <c r="AO18" s="254"/>
      <c r="AP18" s="254"/>
      <c r="AQ18" s="254"/>
      <c r="AR18" s="254"/>
      <c r="AS18" s="254"/>
    </row>
    <row r="19" spans="1:49" ht="10.9" customHeight="1" x14ac:dyDescent="0.25">
      <c r="A19" s="11"/>
      <c r="B19" s="17"/>
      <c r="C19" s="17"/>
      <c r="D19" s="17" t="s">
        <v>2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32"/>
      <c r="AN19" s="258" t="s">
        <v>245</v>
      </c>
      <c r="AO19" s="254" t="b">
        <v>0</v>
      </c>
      <c r="AP19" s="254"/>
      <c r="AQ19" s="254"/>
      <c r="AR19" s="254"/>
      <c r="AS19" s="254"/>
    </row>
    <row r="20" spans="1:49" ht="5.25" customHeight="1" x14ac:dyDescent="0.25">
      <c r="A20" s="11"/>
      <c r="B20" s="17"/>
      <c r="C20" s="17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161"/>
      <c r="U20" s="161"/>
      <c r="V20" s="161"/>
      <c r="W20" s="161"/>
      <c r="X20" s="161"/>
      <c r="Y20" s="16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32"/>
      <c r="AN20" s="258" t="s">
        <v>246</v>
      </c>
      <c r="AO20" s="254" t="b">
        <v>0</v>
      </c>
      <c r="AP20" s="254"/>
      <c r="AQ20" s="254"/>
      <c r="AR20" s="254"/>
      <c r="AS20" s="254"/>
    </row>
    <row r="21" spans="1:49" ht="1.5" customHeight="1" x14ac:dyDescent="0.25">
      <c r="A21" s="11"/>
      <c r="B21" s="17"/>
      <c r="C21" s="278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6"/>
      <c r="U21" s="6"/>
      <c r="V21" s="6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278"/>
      <c r="AK21" s="132"/>
      <c r="AN21" s="254"/>
      <c r="AO21" s="254"/>
      <c r="AP21" s="254"/>
      <c r="AQ21" s="254"/>
      <c r="AR21" s="254"/>
      <c r="AS21" s="254"/>
    </row>
    <row r="22" spans="1:49" ht="15" customHeight="1" x14ac:dyDescent="0.25">
      <c r="A22" s="11"/>
      <c r="B22" s="17"/>
      <c r="C22" s="278"/>
      <c r="D22" s="352" t="s">
        <v>320</v>
      </c>
      <c r="E22" s="132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6"/>
      <c r="U22" s="6"/>
      <c r="V22" s="6"/>
      <c r="W22" s="128" t="s">
        <v>340</v>
      </c>
      <c r="X22" s="20"/>
      <c r="Y22" s="20"/>
      <c r="Z22" s="20"/>
      <c r="AA22" s="20"/>
      <c r="AB22" s="17"/>
      <c r="AC22" s="132"/>
      <c r="AD22" s="132"/>
      <c r="AE22" s="132"/>
      <c r="AF22" s="132"/>
      <c r="AG22" s="132"/>
      <c r="AH22" s="132"/>
      <c r="AI22" s="132"/>
      <c r="AJ22" s="278"/>
      <c r="AK22" s="132"/>
      <c r="AN22" s="254"/>
      <c r="AO22" s="254"/>
      <c r="AP22" s="254"/>
      <c r="AQ22" s="466" t="s">
        <v>384</v>
      </c>
      <c r="AR22" s="254" t="s">
        <v>196</v>
      </c>
      <c r="AS22" s="254" t="s">
        <v>196</v>
      </c>
      <c r="AT22" s="254"/>
      <c r="AU22" s="254"/>
      <c r="AV22" s="254"/>
      <c r="AW22" s="517"/>
    </row>
    <row r="23" spans="1:49" ht="13.5" customHeight="1" x14ac:dyDescent="0.25">
      <c r="A23" s="11"/>
      <c r="B23" s="17"/>
      <c r="C23" s="17"/>
      <c r="D23" s="737"/>
      <c r="E23" s="737"/>
      <c r="F23" s="737"/>
      <c r="G23" s="737"/>
      <c r="H23" s="737"/>
      <c r="I23" s="737"/>
      <c r="J23" s="737"/>
      <c r="K23" s="737"/>
      <c r="L23" s="737"/>
      <c r="M23" s="737"/>
      <c r="N23" s="737"/>
      <c r="O23" s="737"/>
      <c r="P23" s="737"/>
      <c r="Q23" s="737"/>
      <c r="R23" s="737"/>
      <c r="S23" s="737"/>
      <c r="T23" s="6"/>
      <c r="U23" s="6"/>
      <c r="V23" s="6"/>
      <c r="W23" s="737"/>
      <c r="X23" s="737"/>
      <c r="Y23" s="737"/>
      <c r="Z23" s="737"/>
      <c r="AA23" s="737"/>
      <c r="AB23" s="737"/>
      <c r="AC23" s="737"/>
      <c r="AD23" s="737"/>
      <c r="AE23" s="737"/>
      <c r="AF23" s="737"/>
      <c r="AG23" s="737"/>
      <c r="AH23" s="737"/>
      <c r="AI23" s="737"/>
      <c r="AJ23" s="737"/>
      <c r="AK23" s="737"/>
      <c r="AN23" s="258" t="s">
        <v>246</v>
      </c>
      <c r="AO23" s="254" t="b">
        <v>0</v>
      </c>
      <c r="AP23" s="254"/>
      <c r="AQ23" s="466">
        <v>40</v>
      </c>
      <c r="AR23" s="254" t="s">
        <v>197</v>
      </c>
      <c r="AS23" s="254" t="s">
        <v>315</v>
      </c>
      <c r="AT23" s="254"/>
      <c r="AU23" s="254"/>
      <c r="AV23" s="254"/>
      <c r="AW23" s="517"/>
    </row>
    <row r="24" spans="1:49" ht="10.5" customHeight="1" x14ac:dyDescent="0.25">
      <c r="A24" s="11"/>
      <c r="B24" s="17"/>
      <c r="C24" s="17"/>
      <c r="D24" s="17" t="s">
        <v>4</v>
      </c>
      <c r="E24" s="17"/>
      <c r="F24" s="17" t="s">
        <v>3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6"/>
      <c r="U24" s="6"/>
      <c r="V24" s="6"/>
      <c r="W24" s="17" t="s">
        <v>4</v>
      </c>
      <c r="X24" s="17"/>
      <c r="Y24" s="17" t="s">
        <v>3</v>
      </c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N24" s="254"/>
      <c r="AO24" s="254"/>
      <c r="AP24" s="254"/>
      <c r="AQ24" s="466">
        <v>55</v>
      </c>
      <c r="AR24" s="254"/>
      <c r="AS24" s="254" t="s">
        <v>560</v>
      </c>
      <c r="AT24" s="254"/>
      <c r="AU24" s="254"/>
      <c r="AV24" s="254"/>
      <c r="AW24" s="517"/>
    </row>
    <row r="25" spans="1:49" ht="13.5" customHeight="1" x14ac:dyDescent="0.25">
      <c r="A25" s="11"/>
      <c r="B25" s="17"/>
      <c r="C25" s="17"/>
      <c r="D25" s="737"/>
      <c r="E25" s="737"/>
      <c r="F25" s="737"/>
      <c r="G25" s="737"/>
      <c r="H25" s="737"/>
      <c r="I25" s="737"/>
      <c r="J25" s="737"/>
      <c r="K25" s="737"/>
      <c r="L25" s="737"/>
      <c r="M25" s="737"/>
      <c r="N25" s="737"/>
      <c r="O25" s="737"/>
      <c r="P25" s="737"/>
      <c r="Q25" s="737"/>
      <c r="R25" s="737"/>
      <c r="S25" s="737"/>
      <c r="T25" s="6"/>
      <c r="U25" s="6"/>
      <c r="V25" s="6"/>
      <c r="W25" s="737"/>
      <c r="X25" s="737"/>
      <c r="Y25" s="737"/>
      <c r="Z25" s="737"/>
      <c r="AA25" s="737"/>
      <c r="AB25" s="737"/>
      <c r="AC25" s="737"/>
      <c r="AD25" s="737"/>
      <c r="AE25" s="737"/>
      <c r="AF25" s="737"/>
      <c r="AG25" s="737"/>
      <c r="AH25" s="737"/>
      <c r="AI25" s="737"/>
      <c r="AJ25" s="737"/>
      <c r="AK25" s="737"/>
      <c r="AO25" s="254"/>
      <c r="AP25" s="412"/>
      <c r="AQ25" s="254"/>
      <c r="AR25" s="254"/>
      <c r="AS25" s="254"/>
      <c r="AT25" s="254"/>
      <c r="AU25" s="254"/>
      <c r="AV25" s="254"/>
      <c r="AW25" s="517"/>
    </row>
    <row r="26" spans="1:49" x14ac:dyDescent="0.25">
      <c r="A26" s="11"/>
      <c r="B26" s="17"/>
      <c r="C26" s="17"/>
      <c r="D26" s="17" t="s">
        <v>0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6"/>
      <c r="U26" s="6"/>
      <c r="V26" s="132"/>
      <c r="W26" s="278" t="s">
        <v>0</v>
      </c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O26" s="254"/>
      <c r="AP26" s="254"/>
      <c r="AQ26" s="254">
        <v>4</v>
      </c>
      <c r="AR26" s="254">
        <v>1</v>
      </c>
      <c r="AS26" s="254">
        <v>4</v>
      </c>
      <c r="AT26" s="254"/>
      <c r="AU26" s="254"/>
      <c r="AV26" s="254"/>
      <c r="AW26" s="517"/>
    </row>
    <row r="27" spans="1:49" x14ac:dyDescent="0.25">
      <c r="A27" s="11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6"/>
      <c r="U27" s="6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N27" s="254"/>
      <c r="AO27" s="254"/>
      <c r="AP27" s="254"/>
      <c r="AQ27" s="254"/>
      <c r="AR27" s="254"/>
      <c r="AS27" s="254"/>
      <c r="AT27" s="254"/>
      <c r="AU27" s="254"/>
      <c r="AV27" s="254"/>
      <c r="AW27" s="517"/>
    </row>
    <row r="28" spans="1:49" x14ac:dyDescent="0.25">
      <c r="A28" s="161"/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132"/>
      <c r="U28" s="132"/>
      <c r="V28" s="132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132"/>
      <c r="AN28" s="254"/>
      <c r="AO28" s="254"/>
      <c r="AP28" s="254"/>
      <c r="AQ28" s="254"/>
      <c r="AR28" s="254"/>
      <c r="AS28" s="254"/>
      <c r="AT28" s="254"/>
      <c r="AU28" s="254"/>
      <c r="AV28" s="254"/>
      <c r="AW28" s="517"/>
    </row>
    <row r="29" spans="1:49" x14ac:dyDescent="0.25">
      <c r="A29" s="161"/>
      <c r="B29" s="278"/>
      <c r="C29" s="278"/>
      <c r="D29" s="749" t="str">
        <f>IF(AND(AP9=TRUE,AP14=TRUE,AP11=FALSE,AP12=FALSE,AP13=FALSE),"Diese Kombination ist nicht zulässig","")</f>
        <v/>
      </c>
      <c r="E29" s="749"/>
      <c r="F29" s="749"/>
      <c r="G29" s="749"/>
      <c r="H29" s="749"/>
      <c r="I29" s="749"/>
      <c r="J29" s="749"/>
      <c r="K29" s="749"/>
      <c r="L29" s="749"/>
      <c r="M29" s="749"/>
      <c r="N29" s="749"/>
      <c r="O29" s="749"/>
      <c r="P29" s="749"/>
      <c r="Q29" s="749"/>
      <c r="R29" s="749"/>
      <c r="S29" s="749"/>
      <c r="T29" s="749"/>
      <c r="U29" s="749"/>
      <c r="V29" s="749"/>
      <c r="W29" s="749"/>
      <c r="X29" s="749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132"/>
      <c r="AP29" s="254"/>
      <c r="AQ29" s="535">
        <f>IF(SUM(G47:I47)=0,0,1)</f>
        <v>0</v>
      </c>
      <c r="AR29" s="254">
        <f>IF(AS7=4,0,1)</f>
        <v>0</v>
      </c>
      <c r="AS29" s="254">
        <f>IF(AC46="",0,1)</f>
        <v>0</v>
      </c>
      <c r="AT29" s="254">
        <f>SUM(AQ29:AS29)</f>
        <v>0</v>
      </c>
      <c r="AU29" s="254"/>
      <c r="AV29" s="254"/>
      <c r="AW29" s="517"/>
    </row>
    <row r="30" spans="1:49" x14ac:dyDescent="0.25">
      <c r="A30" s="161"/>
      <c r="B30" s="132"/>
      <c r="C30" s="354"/>
      <c r="D30" s="749"/>
      <c r="E30" s="749"/>
      <c r="F30" s="749"/>
      <c r="G30" s="749"/>
      <c r="H30" s="749"/>
      <c r="I30" s="749"/>
      <c r="J30" s="749"/>
      <c r="K30" s="749"/>
      <c r="L30" s="749"/>
      <c r="M30" s="749"/>
      <c r="N30" s="749"/>
      <c r="O30" s="749"/>
      <c r="P30" s="749"/>
      <c r="Q30" s="749"/>
      <c r="R30" s="749"/>
      <c r="S30" s="749"/>
      <c r="T30" s="749"/>
      <c r="U30" s="749"/>
      <c r="V30" s="749"/>
      <c r="W30" s="749"/>
      <c r="X30" s="749"/>
      <c r="Y30" s="17"/>
      <c r="Z30" s="17"/>
      <c r="AA30" s="17"/>
      <c r="AB30" s="278"/>
      <c r="AC30" s="278"/>
      <c r="AD30" s="278"/>
      <c r="AE30" s="278"/>
      <c r="AF30" s="278"/>
      <c r="AG30" s="278"/>
      <c r="AH30" s="278"/>
      <c r="AI30" s="278"/>
      <c r="AJ30" s="278"/>
      <c r="AK30" s="132"/>
      <c r="AN30" s="254"/>
      <c r="AO30" s="254"/>
      <c r="AP30" s="254"/>
      <c r="AQ30" s="254">
        <f>IF(SUM(G38:I38)=0,0,1)</f>
        <v>0</v>
      </c>
      <c r="AR30" s="254">
        <f>IF(AR7=4,0,1)</f>
        <v>0</v>
      </c>
      <c r="AS30" s="254">
        <f>IF(AC37="",0,1)</f>
        <v>0</v>
      </c>
      <c r="AT30" s="254">
        <f>SUM(AQ30:AS30)</f>
        <v>0</v>
      </c>
      <c r="AU30" s="254"/>
      <c r="AV30" s="254"/>
      <c r="AW30" s="517"/>
    </row>
    <row r="31" spans="1:49" ht="6" customHeight="1" x14ac:dyDescent="0.25">
      <c r="A31" s="161"/>
      <c r="B31" s="132"/>
      <c r="C31" s="132"/>
      <c r="D31" s="132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132"/>
      <c r="V31" s="132"/>
      <c r="W31" s="132"/>
      <c r="X31" s="132"/>
      <c r="Y31" s="132"/>
      <c r="Z31" s="132"/>
      <c r="AA31" s="132"/>
      <c r="AB31" s="354"/>
      <c r="AC31" s="22"/>
      <c r="AD31" s="17"/>
      <c r="AE31" s="17"/>
      <c r="AF31" s="17"/>
      <c r="AG31" s="17"/>
      <c r="AH31" s="17"/>
      <c r="AI31" s="17"/>
      <c r="AJ31" s="17"/>
      <c r="AK31" s="132"/>
      <c r="AP31" s="254"/>
      <c r="AQ31" s="254"/>
      <c r="AR31" s="254"/>
      <c r="AS31" s="254"/>
      <c r="AT31" s="254"/>
      <c r="AU31" s="254"/>
      <c r="AV31" s="254"/>
      <c r="AW31" s="517"/>
    </row>
    <row r="32" spans="1:49" ht="15" customHeight="1" x14ac:dyDescent="0.25">
      <c r="A32" s="161"/>
      <c r="B32" s="353" t="s">
        <v>338</v>
      </c>
      <c r="C32" s="354"/>
      <c r="D32" s="353" t="s">
        <v>7</v>
      </c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354"/>
      <c r="V32" s="278"/>
      <c r="W32" s="278"/>
      <c r="X32" s="278"/>
      <c r="Y32" s="278"/>
      <c r="Z32" s="278"/>
      <c r="AA32" s="278"/>
      <c r="AB32" s="371"/>
      <c r="AC32" s="748" t="s">
        <v>561</v>
      </c>
      <c r="AD32" s="692"/>
      <c r="AE32" s="692"/>
      <c r="AF32" s="693"/>
      <c r="AG32" s="6"/>
      <c r="AH32" s="691" t="s">
        <v>139</v>
      </c>
      <c r="AI32" s="692"/>
      <c r="AJ32" s="693"/>
      <c r="AK32" s="132"/>
      <c r="AP32" s="254" t="str">
        <f>IF(AT30=3,"","Bitte ")</f>
        <v xml:space="preserve">Bitte </v>
      </c>
      <c r="AQ32" s="254"/>
      <c r="AR32" s="254" t="str">
        <f>IF(AR30=1,"","Bindungsdauer wählen! ")</f>
        <v xml:space="preserve">Bindungsdauer wählen! </v>
      </c>
      <c r="AS32" s="254" t="str">
        <f>IF(AS30=1,"","Darlehenshöhe mit Anlage ermitteln")</f>
        <v>Darlehenshöhe mit Anlage ermitteln</v>
      </c>
      <c r="AT32" s="254" t="str">
        <f>IF(AT30=0,CONCATENATE(AP32,AQ32,AR32,AS32),"")</f>
        <v>Bitte Bindungsdauer wählen! Darlehenshöhe mit Anlage ermitteln</v>
      </c>
      <c r="AU32" s="254"/>
      <c r="AV32" s="254"/>
      <c r="AW32" s="517"/>
    </row>
    <row r="33" spans="1:49" ht="12" hidden="1" customHeight="1" x14ac:dyDescent="0.25">
      <c r="A33" s="11"/>
      <c r="B33" s="17"/>
      <c r="C33" s="20"/>
      <c r="D33" s="278"/>
      <c r="E33" s="354"/>
      <c r="F33" s="354"/>
      <c r="G33" s="354"/>
      <c r="H33" s="354"/>
      <c r="I33" s="372" t="b">
        <v>1</v>
      </c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278"/>
      <c r="W33" s="278"/>
      <c r="X33" s="278"/>
      <c r="Y33" s="278"/>
      <c r="Z33" s="278"/>
      <c r="AA33" s="278"/>
      <c r="AB33" s="278"/>
      <c r="AC33" s="694"/>
      <c r="AD33" s="695"/>
      <c r="AE33" s="695"/>
      <c r="AF33" s="696"/>
      <c r="AG33" s="6"/>
      <c r="AH33" s="694"/>
      <c r="AI33" s="695"/>
      <c r="AJ33" s="696"/>
      <c r="AK33" s="132"/>
      <c r="AP33" s="254" t="s">
        <v>363</v>
      </c>
      <c r="AQ33" s="254" t="str">
        <f>IF(AQ31=1,"","Eingabe WE auf S. 3 tätigen, ")</f>
        <v xml:space="preserve">Eingabe WE auf S. 3 tätigen, </v>
      </c>
      <c r="AR33" s="254" t="str">
        <f>IF(AR31=1,"","Bindungsdauer wählen, ")</f>
        <v xml:space="preserve">Bindungsdauer wählen, </v>
      </c>
      <c r="AS33" s="254" t="str">
        <f>IF(AS31=1,"","Darlehenshöhe eingeben")</f>
        <v>Darlehenshöhe eingeben</v>
      </c>
      <c r="AT33" s="254" t="str">
        <f>IF(AT31&gt;0,CONCATENATE(AP33,AQ33,AR33,AS33),"")</f>
        <v/>
      </c>
      <c r="AU33" s="254"/>
      <c r="AV33" s="254"/>
      <c r="AW33" s="517"/>
    </row>
    <row r="34" spans="1:49" ht="13.5" customHeight="1" x14ac:dyDescent="0.25">
      <c r="A34" s="11"/>
      <c r="B34" s="17"/>
      <c r="C34" s="354"/>
      <c r="D34" s="353" t="s">
        <v>360</v>
      </c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613"/>
      <c r="Z34" s="613"/>
      <c r="AA34" s="613"/>
      <c r="AB34" s="614"/>
      <c r="AC34" s="694"/>
      <c r="AD34" s="695"/>
      <c r="AE34" s="695"/>
      <c r="AF34" s="696"/>
      <c r="AG34" s="6"/>
      <c r="AH34" s="694"/>
      <c r="AI34" s="695"/>
      <c r="AJ34" s="696"/>
      <c r="AK34" s="132"/>
      <c r="AP34" s="254" t="str">
        <f>IF(AT29=3,"","Bitte ")</f>
        <v xml:space="preserve">Bitte </v>
      </c>
      <c r="AQ34" s="254"/>
      <c r="AR34" s="254" t="str">
        <f>IF(AR29=1,"","Bindungsdauer wählen!")</f>
        <v>Bindungsdauer wählen!</v>
      </c>
      <c r="AS34" s="254" t="str">
        <f>IF(AS29=1,"","Darlehenshöhe mit Anlage ermitteln")</f>
        <v>Darlehenshöhe mit Anlage ermitteln</v>
      </c>
      <c r="AT34" s="254" t="str">
        <f>IF(AT29=0,CONCATENATE(AP34,AQ34,AR34,AS34),"")</f>
        <v>Bitte Bindungsdauer wählen!Darlehenshöhe mit Anlage ermitteln</v>
      </c>
      <c r="AU34" s="254"/>
      <c r="AV34" s="254"/>
      <c r="AW34" s="517"/>
    </row>
    <row r="35" spans="1:49" ht="10.5" customHeight="1" x14ac:dyDescent="0.25">
      <c r="A35" s="11"/>
      <c r="B35" s="17"/>
      <c r="C35" s="354"/>
      <c r="D35" s="744" t="str">
        <f>IF(OR(AP11=TRUE,AP12=TRUE,AP14=TRUE,AP17=TRUE),"","Bei den gewünschten Finanzierungsbausteinen bitte das Kontrollkästchen anklicken")</f>
        <v>Bei den gewünschten Finanzierungsbausteinen bitte das Kontrollkästchen anklicken</v>
      </c>
      <c r="E35" s="745"/>
      <c r="F35" s="745"/>
      <c r="G35" s="745"/>
      <c r="H35" s="745"/>
      <c r="I35" s="745"/>
      <c r="J35" s="745"/>
      <c r="K35" s="745"/>
      <c r="L35" s="745"/>
      <c r="M35" s="745"/>
      <c r="N35" s="745"/>
      <c r="O35" s="745"/>
      <c r="P35" s="745"/>
      <c r="Q35" s="745"/>
      <c r="R35" s="745"/>
      <c r="S35" s="745"/>
      <c r="T35" s="745"/>
      <c r="U35" s="745"/>
      <c r="V35" s="745"/>
      <c r="W35" s="745"/>
      <c r="X35" s="745"/>
      <c r="Y35" s="745"/>
      <c r="Z35" s="745"/>
      <c r="AA35" s="745"/>
      <c r="AB35" s="746"/>
      <c r="AC35" s="697"/>
      <c r="AD35" s="698"/>
      <c r="AE35" s="698"/>
      <c r="AF35" s="699"/>
      <c r="AG35" s="6"/>
      <c r="AH35" s="697"/>
      <c r="AI35" s="698"/>
      <c r="AJ35" s="699"/>
      <c r="AK35" s="132"/>
      <c r="AQ35" s="445"/>
      <c r="AR35" s="445"/>
      <c r="AS35" s="445"/>
      <c r="AT35" s="445"/>
    </row>
    <row r="36" spans="1:49" ht="4.5" customHeight="1" x14ac:dyDescent="0.25">
      <c r="A36" s="11"/>
      <c r="B36" s="17"/>
      <c r="C36" s="20"/>
      <c r="D36" s="17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17"/>
      <c r="W36" s="17"/>
      <c r="X36" s="17"/>
      <c r="Y36" s="17"/>
      <c r="Z36" s="17"/>
      <c r="AA36" s="17"/>
      <c r="AB36" s="17"/>
      <c r="AC36" s="440"/>
      <c r="AD36" s="6"/>
      <c r="AE36" s="6"/>
      <c r="AF36" s="6"/>
      <c r="AG36" s="6"/>
      <c r="AH36" s="11"/>
      <c r="AI36" s="11"/>
      <c r="AJ36" s="17"/>
      <c r="AK36" s="132"/>
      <c r="AQ36" s="445"/>
      <c r="AR36" s="445"/>
      <c r="AS36" s="445"/>
      <c r="AT36" s="445"/>
    </row>
    <row r="37" spans="1:49" ht="15.75" customHeight="1" x14ac:dyDescent="0.25">
      <c r="A37" s="11"/>
      <c r="B37" s="578" t="s">
        <v>339</v>
      </c>
      <c r="C37" s="17"/>
      <c r="D37" s="17"/>
      <c r="E37" s="733" t="s">
        <v>530</v>
      </c>
      <c r="F37" s="713"/>
      <c r="G37" s="713"/>
      <c r="H37" s="713"/>
      <c r="I37" s="713"/>
      <c r="J37" s="713"/>
      <c r="K37" s="713"/>
      <c r="L37" s="713"/>
      <c r="M37" s="713"/>
      <c r="N37" s="713"/>
      <c r="O37" s="713"/>
      <c r="P37" s="713"/>
      <c r="Q37" s="713"/>
      <c r="R37" s="713"/>
      <c r="S37" s="713"/>
      <c r="T37" s="713"/>
      <c r="U37" s="713"/>
      <c r="V37" s="713"/>
      <c r="W37" s="713"/>
      <c r="X37" s="713"/>
      <c r="Y37" s="713"/>
      <c r="Z37" s="713"/>
      <c r="AA37" s="713"/>
      <c r="AB37" s="734"/>
      <c r="AC37" s="677" t="str">
        <f>IF(AP11=TRUE,'Anlage Berechnung Förderbetrag'!K35,"")</f>
        <v/>
      </c>
      <c r="AD37" s="678"/>
      <c r="AE37" s="678"/>
      <c r="AF37" s="679"/>
      <c r="AG37" s="616" t="str">
        <f>IF(AND(AN37=0,AP11=TRUE),"*2","")</f>
        <v/>
      </c>
      <c r="AH37" s="665"/>
      <c r="AI37" s="666"/>
      <c r="AJ37" s="667"/>
      <c r="AK37" s="132"/>
      <c r="AN37" s="1">
        <f>IF(AC37="",0,1)</f>
        <v>0</v>
      </c>
      <c r="AP37" s="187"/>
      <c r="AQ37" s="445"/>
      <c r="AR37" s="445"/>
      <c r="AS37" s="445"/>
      <c r="AT37" s="445"/>
    </row>
    <row r="38" spans="1:49" ht="15.75" customHeight="1" x14ac:dyDescent="0.25">
      <c r="A38" s="11"/>
      <c r="B38" s="345"/>
      <c r="C38" s="17"/>
      <c r="D38" s="17"/>
      <c r="E38" s="207" t="s">
        <v>447</v>
      </c>
      <c r="G38" s="738" t="str">
        <f>IF(SUM(Gebäude!AA52,Gebäude!AA56)=0,"",SUM(Gebäude!AA52,Gebäude!AA56))</f>
        <v/>
      </c>
      <c r="H38" s="739"/>
      <c r="I38" s="739"/>
      <c r="J38" s="491"/>
      <c r="K38" s="491" t="s">
        <v>448</v>
      </c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206"/>
      <c r="W38" s="206"/>
      <c r="X38" s="206"/>
      <c r="Y38" s="206"/>
      <c r="Z38" s="206"/>
      <c r="AA38" s="206"/>
      <c r="AB38" s="13"/>
      <c r="AC38" s="700" t="str">
        <f>IF(AC37="","Förderbetrag wird errechnet",ROUNDDOWN(AC37,-2))</f>
        <v>Förderbetrag wird errechnet</v>
      </c>
      <c r="AD38" s="701"/>
      <c r="AE38" s="701"/>
      <c r="AF38" s="702"/>
      <c r="AG38" s="6"/>
      <c r="AH38" s="668"/>
      <c r="AI38" s="669"/>
      <c r="AJ38" s="670"/>
      <c r="AK38" s="132"/>
      <c r="AN38" s="1">
        <f>IF(G38="",0,1)</f>
        <v>0</v>
      </c>
      <c r="AP38" s="187"/>
      <c r="AQ38" s="445"/>
      <c r="AR38" s="445"/>
      <c r="AS38" s="445"/>
      <c r="AT38" s="445"/>
    </row>
    <row r="39" spans="1:49" ht="15.75" customHeight="1" x14ac:dyDescent="0.25">
      <c r="A39" s="11"/>
      <c r="B39" s="19"/>
      <c r="C39" s="17"/>
      <c r="D39" s="17"/>
      <c r="E39" s="207" t="s">
        <v>450</v>
      </c>
      <c r="F39" s="206"/>
      <c r="G39" s="206"/>
      <c r="H39" s="206"/>
      <c r="I39" s="206"/>
      <c r="J39" s="738" t="str">
        <f>IF(Gebäude!AA56="","",Gebäude!AA56)</f>
        <v/>
      </c>
      <c r="K39" s="738"/>
      <c r="L39" s="738"/>
      <c r="N39" s="207" t="s">
        <v>56</v>
      </c>
      <c r="O39" s="206"/>
      <c r="P39" s="206"/>
      <c r="Q39" s="533"/>
      <c r="R39" s="533"/>
      <c r="S39" s="736" t="str">
        <f>IF(AND(AQ30=1,AR7=4),"Bitte die Bindungsdauer wählen!","")</f>
        <v/>
      </c>
      <c r="T39" s="704"/>
      <c r="U39" s="704"/>
      <c r="V39" s="704"/>
      <c r="W39" s="704"/>
      <c r="X39" s="704"/>
      <c r="Y39" s="704"/>
      <c r="Z39" s="704"/>
      <c r="AA39" s="704"/>
      <c r="AB39" s="436"/>
      <c r="AC39" s="703"/>
      <c r="AD39" s="704"/>
      <c r="AE39" s="704"/>
      <c r="AF39" s="705"/>
      <c r="AG39" s="6"/>
      <c r="AH39" s="668"/>
      <c r="AI39" s="669"/>
      <c r="AJ39" s="670"/>
      <c r="AK39" s="132"/>
      <c r="AP39" s="187"/>
      <c r="AQ39" s="445"/>
      <c r="AR39" s="445"/>
      <c r="AS39" s="445"/>
      <c r="AT39" s="445"/>
    </row>
    <row r="40" spans="1:49" ht="15.75" customHeight="1" x14ac:dyDescent="0.25">
      <c r="A40" s="11"/>
      <c r="B40" s="19"/>
      <c r="C40" s="17"/>
      <c r="D40" s="17"/>
      <c r="E40" s="340" t="s">
        <v>316</v>
      </c>
      <c r="F40" s="339"/>
      <c r="G40" s="339"/>
      <c r="H40" s="339" t="str">
        <f>IF(AR7=1,15,IF(AR7=2,20,IF(AR7=3,25,"")))</f>
        <v/>
      </c>
      <c r="I40" s="340" t="s">
        <v>314</v>
      </c>
      <c r="J40" s="341"/>
      <c r="K40" s="236"/>
      <c r="L40" s="236"/>
      <c r="M40" s="207"/>
      <c r="N40" s="206"/>
      <c r="O40" s="206"/>
      <c r="P40" s="206"/>
      <c r="Q40" s="206"/>
      <c r="R40" s="594"/>
      <c r="S40" s="704"/>
      <c r="T40" s="704"/>
      <c r="U40" s="704"/>
      <c r="V40" s="704"/>
      <c r="W40" s="704"/>
      <c r="X40" s="704"/>
      <c r="Y40" s="704"/>
      <c r="Z40" s="704"/>
      <c r="AA40" s="704"/>
      <c r="AB40" s="436"/>
      <c r="AC40" s="706"/>
      <c r="AD40" s="707"/>
      <c r="AE40" s="707"/>
      <c r="AF40" s="708"/>
      <c r="AG40" s="6"/>
      <c r="AH40" s="671"/>
      <c r="AI40" s="672"/>
      <c r="AJ40" s="673"/>
      <c r="AK40" s="132"/>
      <c r="AP40" s="187"/>
    </row>
    <row r="41" spans="1:49" ht="5.25" customHeight="1" x14ac:dyDescent="0.25">
      <c r="A41" s="11"/>
      <c r="B41" s="19"/>
      <c r="C41" s="17"/>
      <c r="D41" s="17"/>
      <c r="E41" s="207"/>
      <c r="F41" s="206"/>
      <c r="G41" s="206"/>
      <c r="H41" s="206"/>
      <c r="I41" s="207"/>
      <c r="J41" s="236"/>
      <c r="K41" s="236"/>
      <c r="L41" s="236"/>
      <c r="M41" s="207"/>
      <c r="N41" s="206"/>
      <c r="O41" s="206"/>
      <c r="P41" s="206"/>
      <c r="Q41" s="206"/>
      <c r="R41" s="595"/>
      <c r="S41" s="704"/>
      <c r="T41" s="704"/>
      <c r="U41" s="704"/>
      <c r="V41" s="704"/>
      <c r="W41" s="704"/>
      <c r="X41" s="704"/>
      <c r="Y41" s="704"/>
      <c r="Z41" s="704"/>
      <c r="AA41" s="704"/>
      <c r="AB41" s="17"/>
      <c r="AC41" s="518"/>
      <c r="AD41" s="519"/>
      <c r="AE41" s="519"/>
      <c r="AF41" s="519"/>
      <c r="AG41" s="520"/>
      <c r="AH41" s="521"/>
      <c r="AI41" s="521"/>
      <c r="AJ41" s="521"/>
      <c r="AK41" s="132"/>
      <c r="AP41" s="187"/>
    </row>
    <row r="42" spans="1:49" ht="20.25" customHeight="1" x14ac:dyDescent="0.25">
      <c r="A42" s="11"/>
      <c r="B42" s="346"/>
      <c r="C42" s="17"/>
      <c r="D42" s="17"/>
      <c r="E42" s="207" t="s">
        <v>329</v>
      </c>
      <c r="F42" s="206"/>
      <c r="G42" s="206"/>
      <c r="H42" s="206"/>
      <c r="I42" s="206"/>
      <c r="J42" s="236"/>
      <c r="K42" s="236"/>
      <c r="L42" s="236"/>
      <c r="M42" s="207"/>
      <c r="N42" s="206"/>
      <c r="O42" s="132"/>
      <c r="P42" s="484" t="str">
        <f>IF(Gebäude!AK10=2,"","inkl. Zuschlag für Effizienzhaus")</f>
        <v/>
      </c>
      <c r="R42" s="595"/>
      <c r="S42" s="595"/>
      <c r="T42" s="595"/>
      <c r="U42" s="595"/>
      <c r="V42" s="595"/>
      <c r="W42" s="595"/>
      <c r="X42" s="595"/>
      <c r="Y42" s="595"/>
      <c r="Z42" s="595"/>
      <c r="AA42" s="595"/>
      <c r="AB42" s="371"/>
      <c r="AC42" s="709" t="str">
        <f>IF(OR(SUM(G38:I38)=0,AR7=4),"",IF(AR7=1,AC38*0.2+'Anlage Berechnung Förderbetrag'!K40,IF(AR7=2,AC38*0.3+'Anlage Berechnung Förderbetrag'!K40,IF(AR7=3,AC38*0.4+'Anlage Berechnung Förderbetrag'!K40,""))))</f>
        <v/>
      </c>
      <c r="AD42" s="710"/>
      <c r="AE42" s="710"/>
      <c r="AF42" s="711"/>
      <c r="AG42" s="6"/>
      <c r="AH42" s="662"/>
      <c r="AI42" s="663"/>
      <c r="AJ42" s="664"/>
      <c r="AK42" s="132"/>
      <c r="AP42" s="187"/>
    </row>
    <row r="43" spans="1:49" ht="5.25" customHeight="1" x14ac:dyDescent="0.25">
      <c r="A43" s="11"/>
      <c r="B43" s="19"/>
      <c r="C43" s="17"/>
      <c r="D43" s="17"/>
      <c r="E43" s="207"/>
      <c r="F43" s="206"/>
      <c r="G43" s="206"/>
      <c r="H43" s="206"/>
      <c r="I43" s="207"/>
      <c r="J43" s="236"/>
      <c r="K43" s="236"/>
      <c r="L43" s="236"/>
      <c r="M43" s="207"/>
      <c r="N43" s="206"/>
      <c r="O43" s="206"/>
      <c r="P43" s="206"/>
      <c r="Q43" s="206"/>
      <c r="R43" s="206"/>
      <c r="S43" s="206"/>
      <c r="T43" s="206"/>
      <c r="U43" s="207"/>
      <c r="V43" s="206"/>
      <c r="W43" s="206"/>
      <c r="X43" s="206"/>
      <c r="Y43" s="206"/>
      <c r="Z43" s="206"/>
      <c r="AA43" s="206"/>
      <c r="AB43" s="17"/>
      <c r="AC43" s="518"/>
      <c r="AD43" s="522"/>
      <c r="AE43" s="522"/>
      <c r="AF43" s="522"/>
      <c r="AG43" s="520"/>
      <c r="AH43" s="522"/>
      <c r="AI43" s="522"/>
      <c r="AJ43" s="522"/>
      <c r="AK43" s="132"/>
      <c r="AP43" s="187"/>
    </row>
    <row r="44" spans="1:49" ht="15.75" customHeight="1" x14ac:dyDescent="0.25">
      <c r="A44" s="11"/>
      <c r="B44" s="579" t="s">
        <v>460</v>
      </c>
      <c r="C44" s="17"/>
      <c r="D44" s="17"/>
      <c r="E44" s="733" t="s">
        <v>548</v>
      </c>
      <c r="F44" s="713"/>
      <c r="G44" s="713"/>
      <c r="H44" s="713"/>
      <c r="I44" s="713"/>
      <c r="J44" s="713"/>
      <c r="K44" s="713"/>
      <c r="L44" s="713"/>
      <c r="M44" s="713"/>
      <c r="N44" s="713"/>
      <c r="O44" s="713"/>
      <c r="P44" s="713"/>
      <c r="Q44" s="713"/>
      <c r="R44" s="713"/>
      <c r="S44" s="713"/>
      <c r="T44" s="713"/>
      <c r="U44" s="713"/>
      <c r="V44" s="713"/>
      <c r="W44" s="713"/>
      <c r="X44" s="713"/>
      <c r="Y44" s="713"/>
      <c r="Z44" s="713"/>
      <c r="AA44" s="713"/>
      <c r="AB44" s="734"/>
      <c r="AC44" s="677" t="str">
        <f>IF(AP15=TRUE,SUM(G38*10000),"")</f>
        <v/>
      </c>
      <c r="AD44" s="678"/>
      <c r="AE44" s="678"/>
      <c r="AF44" s="679"/>
      <c r="AG44" s="544"/>
      <c r="AH44" s="662"/>
      <c r="AI44" s="663"/>
      <c r="AJ44" s="664"/>
      <c r="AK44" s="132"/>
      <c r="AP44" s="187"/>
      <c r="AQ44" s="445"/>
      <c r="AR44" s="445"/>
      <c r="AS44" s="445"/>
      <c r="AT44" s="445"/>
    </row>
    <row r="45" spans="1:49" ht="5.25" customHeight="1" x14ac:dyDescent="0.25">
      <c r="A45" s="11"/>
      <c r="B45" s="19"/>
      <c r="C45" s="17"/>
      <c r="D45" s="17"/>
      <c r="E45" s="207"/>
      <c r="F45" s="206"/>
      <c r="G45" s="206"/>
      <c r="H45" s="206"/>
      <c r="I45" s="207"/>
      <c r="J45" s="236"/>
      <c r="K45" s="236"/>
      <c r="L45" s="236"/>
      <c r="M45" s="207"/>
      <c r="N45" s="206"/>
      <c r="O45" s="206"/>
      <c r="P45" s="206"/>
      <c r="Q45" s="206"/>
      <c r="R45" s="206"/>
      <c r="S45" s="206"/>
      <c r="T45" s="206"/>
      <c r="U45" s="207"/>
      <c r="V45" s="206"/>
      <c r="W45" s="206"/>
      <c r="X45" s="206"/>
      <c r="Y45" s="206"/>
      <c r="Z45" s="206"/>
      <c r="AA45" s="206"/>
      <c r="AB45" s="17"/>
      <c r="AC45" s="518"/>
      <c r="AD45" s="522"/>
      <c r="AE45" s="522"/>
      <c r="AF45" s="522"/>
      <c r="AG45" s="520"/>
      <c r="AH45" s="522"/>
      <c r="AI45" s="522"/>
      <c r="AJ45" s="522"/>
      <c r="AK45" s="132"/>
      <c r="AP45" s="187"/>
    </row>
    <row r="46" spans="1:49" ht="15.75" customHeight="1" x14ac:dyDescent="0.25">
      <c r="A46" s="11"/>
      <c r="B46" s="578" t="s">
        <v>500</v>
      </c>
      <c r="C46" s="17"/>
      <c r="D46" s="17"/>
      <c r="E46" s="743" t="s">
        <v>529</v>
      </c>
      <c r="F46" s="713"/>
      <c r="G46" s="713"/>
      <c r="H46" s="713"/>
      <c r="I46" s="713"/>
      <c r="J46" s="713"/>
      <c r="K46" s="713"/>
      <c r="L46" s="713"/>
      <c r="M46" s="713"/>
      <c r="N46" s="713"/>
      <c r="O46" s="713"/>
      <c r="P46" s="713"/>
      <c r="Q46" s="713"/>
      <c r="R46" s="713"/>
      <c r="S46" s="713"/>
      <c r="T46" s="713"/>
      <c r="U46" s="713"/>
      <c r="V46" s="713"/>
      <c r="W46" s="713"/>
      <c r="X46" s="713"/>
      <c r="Y46" s="713"/>
      <c r="Z46" s="713"/>
      <c r="AA46" s="713"/>
      <c r="AB46" s="734"/>
      <c r="AC46" s="677" t="str">
        <f>IF(AP12=TRUE,'Anlage Berechnung Förderbetrag'!K37,"")</f>
        <v/>
      </c>
      <c r="AD46" s="678"/>
      <c r="AE46" s="678"/>
      <c r="AF46" s="679"/>
      <c r="AG46" s="616" t="str">
        <f>IF(AND(AP12=TRUE,AN46=0),"*2","")</f>
        <v/>
      </c>
      <c r="AH46" s="665"/>
      <c r="AI46" s="666"/>
      <c r="AJ46" s="667"/>
      <c r="AK46" s="132"/>
      <c r="AN46" s="1">
        <f>IF(AC46="",0,1)</f>
        <v>0</v>
      </c>
      <c r="AP46" s="187"/>
    </row>
    <row r="47" spans="1:49" ht="15.75" customHeight="1" x14ac:dyDescent="0.25">
      <c r="A47" s="11"/>
      <c r="B47" s="346"/>
      <c r="C47" s="17"/>
      <c r="D47" s="17"/>
      <c r="E47" s="205" t="s">
        <v>449</v>
      </c>
      <c r="F47" s="207"/>
      <c r="G47" s="690" t="str">
        <f>IF(SUM(Gebäude!AA50,Gebäude!AA54)=0,"",SUM(Gebäude!AA50,Gebäude!AA54))</f>
        <v/>
      </c>
      <c r="H47" s="690"/>
      <c r="I47" s="690"/>
      <c r="J47" s="207"/>
      <c r="K47" s="491" t="s">
        <v>448</v>
      </c>
      <c r="L47" s="207"/>
      <c r="M47" s="207"/>
      <c r="N47" s="207"/>
      <c r="O47" s="207"/>
      <c r="P47" s="207"/>
      <c r="Q47" s="205"/>
      <c r="R47" s="205"/>
      <c r="S47" s="205"/>
      <c r="T47" s="206"/>
      <c r="U47" s="205"/>
      <c r="V47" s="206"/>
      <c r="W47" s="206"/>
      <c r="X47" s="206"/>
      <c r="Y47" s="206"/>
      <c r="Z47" s="206"/>
      <c r="AA47" s="206"/>
      <c r="AB47" s="13"/>
      <c r="AC47" s="700" t="str">
        <f>IF(AC46="","Förderbetrag wird errechnet",ROUNDDOWN(AC46,-2))</f>
        <v>Förderbetrag wird errechnet</v>
      </c>
      <c r="AD47" s="701"/>
      <c r="AE47" s="701"/>
      <c r="AF47" s="702"/>
      <c r="AG47" s="6"/>
      <c r="AH47" s="668"/>
      <c r="AI47" s="669"/>
      <c r="AJ47" s="670"/>
      <c r="AK47" s="132"/>
      <c r="AN47" s="1">
        <f>IF(G47="",0,1)</f>
        <v>0</v>
      </c>
      <c r="AP47" s="187"/>
    </row>
    <row r="48" spans="1:49" ht="15.75" customHeight="1" x14ac:dyDescent="0.25">
      <c r="A48" s="655" t="s">
        <v>605</v>
      </c>
      <c r="B48" s="19"/>
      <c r="C48" s="17"/>
      <c r="D48" s="17"/>
      <c r="E48" s="205" t="s">
        <v>450</v>
      </c>
      <c r="F48" s="206"/>
      <c r="G48" s="206"/>
      <c r="H48" s="206"/>
      <c r="I48" s="206"/>
      <c r="J48" s="689" t="str">
        <f>IF(Gebäude!AA54="","",Gebäude!AA54)</f>
        <v/>
      </c>
      <c r="K48" s="690"/>
      <c r="L48" s="690"/>
      <c r="M48" s="207"/>
      <c r="N48" s="206" t="s">
        <v>56</v>
      </c>
      <c r="O48" s="206"/>
      <c r="P48" s="206"/>
      <c r="Q48" s="533"/>
      <c r="R48" s="533"/>
      <c r="S48" s="736" t="str">
        <f>IF(AND(AQ29=1,AS7=4),"Bitte die Bindungsdauer wählen!","")</f>
        <v/>
      </c>
      <c r="T48" s="704"/>
      <c r="U48" s="704"/>
      <c r="V48" s="704"/>
      <c r="W48" s="704"/>
      <c r="X48" s="704"/>
      <c r="Y48" s="704"/>
      <c r="Z48" s="704"/>
      <c r="AA48" s="704"/>
      <c r="AB48" s="436"/>
      <c r="AC48" s="703"/>
      <c r="AD48" s="704"/>
      <c r="AE48" s="704"/>
      <c r="AF48" s="705"/>
      <c r="AG48" s="6"/>
      <c r="AH48" s="668"/>
      <c r="AI48" s="669"/>
      <c r="AJ48" s="670"/>
      <c r="AK48" s="132"/>
    </row>
    <row r="49" spans="1:43" ht="15.75" customHeight="1" x14ac:dyDescent="0.25">
      <c r="A49" s="655"/>
      <c r="B49" s="19"/>
      <c r="C49" s="17"/>
      <c r="D49" s="17"/>
      <c r="E49" s="340" t="s">
        <v>316</v>
      </c>
      <c r="F49" s="339"/>
      <c r="G49" s="339"/>
      <c r="H49" s="339" t="str">
        <f>IF(AS7=1,15,IF(AS7=2,20,IF(AS7=3,25,"")))</f>
        <v/>
      </c>
      <c r="I49" s="340" t="s">
        <v>314</v>
      </c>
      <c r="J49" s="341"/>
      <c r="K49" s="236"/>
      <c r="L49" s="236"/>
      <c r="M49" s="207"/>
      <c r="N49" s="206"/>
      <c r="O49" s="206"/>
      <c r="P49" s="206"/>
      <c r="Q49" s="206"/>
      <c r="R49" s="594"/>
      <c r="S49" s="704"/>
      <c r="T49" s="704"/>
      <c r="U49" s="704"/>
      <c r="V49" s="704"/>
      <c r="W49" s="704"/>
      <c r="X49" s="704"/>
      <c r="Y49" s="704"/>
      <c r="Z49" s="704"/>
      <c r="AA49" s="704"/>
      <c r="AB49" s="436"/>
      <c r="AC49" s="706"/>
      <c r="AD49" s="707"/>
      <c r="AE49" s="707"/>
      <c r="AF49" s="708"/>
      <c r="AG49" s="6"/>
      <c r="AH49" s="671"/>
      <c r="AI49" s="672"/>
      <c r="AJ49" s="673"/>
      <c r="AK49" s="132"/>
    </row>
    <row r="50" spans="1:43" ht="3.75" customHeight="1" x14ac:dyDescent="0.25">
      <c r="A50" s="655"/>
      <c r="B50" s="19"/>
      <c r="C50" s="17"/>
      <c r="D50" s="17"/>
      <c r="E50" s="207"/>
      <c r="F50" s="206"/>
      <c r="G50" s="206"/>
      <c r="H50" s="206"/>
      <c r="I50" s="207"/>
      <c r="J50" s="236"/>
      <c r="K50" s="236"/>
      <c r="L50" s="236"/>
      <c r="M50" s="207"/>
      <c r="N50" s="206"/>
      <c r="O50" s="206"/>
      <c r="P50" s="206"/>
      <c r="Q50" s="206"/>
      <c r="R50" s="594"/>
      <c r="S50" s="704"/>
      <c r="T50" s="704"/>
      <c r="U50" s="704"/>
      <c r="V50" s="704"/>
      <c r="W50" s="704"/>
      <c r="X50" s="704"/>
      <c r="Y50" s="704"/>
      <c r="Z50" s="704"/>
      <c r="AA50" s="704"/>
      <c r="AB50" s="17"/>
      <c r="AC50" s="518"/>
      <c r="AD50" s="521"/>
      <c r="AE50" s="521"/>
      <c r="AF50" s="521"/>
      <c r="AG50" s="520"/>
      <c r="AH50" s="521"/>
      <c r="AI50" s="521"/>
      <c r="AJ50" s="521"/>
      <c r="AK50" s="132"/>
    </row>
    <row r="51" spans="1:43" ht="20.25" customHeight="1" x14ac:dyDescent="0.25">
      <c r="A51" s="655"/>
      <c r="B51" s="346"/>
      <c r="C51" s="17"/>
      <c r="D51" s="17"/>
      <c r="E51" s="207" t="s">
        <v>329</v>
      </c>
      <c r="F51" s="206"/>
      <c r="G51" s="206"/>
      <c r="H51" s="206"/>
      <c r="I51" s="206"/>
      <c r="J51" s="236"/>
      <c r="K51" s="236"/>
      <c r="L51" s="236"/>
      <c r="M51" s="207"/>
      <c r="N51" s="206"/>
      <c r="O51" s="206"/>
      <c r="P51" s="425" t="str">
        <f>IF(Gebäude!AK10=2,"","inkl. Zuschlag für Effizienzhaus")</f>
        <v/>
      </c>
      <c r="R51" s="594"/>
      <c r="S51" s="594"/>
      <c r="T51" s="594"/>
      <c r="U51" s="594"/>
      <c r="V51" s="594"/>
      <c r="W51" s="594"/>
      <c r="X51" s="594"/>
      <c r="Y51" s="594"/>
      <c r="Z51" s="594"/>
      <c r="AA51" s="594"/>
      <c r="AB51" s="18"/>
      <c r="AC51" s="715" t="str">
        <f>IF(OR(SUM(G47:I47)=0,AS7=4),"",IF(AS7=1,AC47*0.2+'Anlage Berechnung Förderbetrag'!K42,IF(AS7=2,AC47*0.25+'Anlage Berechnung Förderbetrag'!K42,IF(AS7=3,AC47*0.3+'Anlage Berechnung Förderbetrag'!K42,""))))</f>
        <v/>
      </c>
      <c r="AD51" s="716"/>
      <c r="AE51" s="716"/>
      <c r="AF51" s="717"/>
      <c r="AG51" s="6"/>
      <c r="AH51" s="662"/>
      <c r="AI51" s="663"/>
      <c r="AJ51" s="664"/>
      <c r="AK51" s="132"/>
    </row>
    <row r="52" spans="1:43" ht="5.25" customHeight="1" x14ac:dyDescent="0.25">
      <c r="A52" s="655"/>
      <c r="B52" s="19"/>
      <c r="C52" s="17"/>
      <c r="D52" s="17"/>
      <c r="E52" s="207"/>
      <c r="F52" s="206"/>
      <c r="G52" s="206"/>
      <c r="H52" s="206"/>
      <c r="I52" s="207"/>
      <c r="J52" s="236"/>
      <c r="K52" s="236"/>
      <c r="L52" s="236"/>
      <c r="M52" s="207"/>
      <c r="N52" s="206"/>
      <c r="O52" s="206"/>
      <c r="P52" s="206"/>
      <c r="Q52" s="206"/>
      <c r="R52" s="543"/>
      <c r="S52" s="543"/>
      <c r="T52" s="543"/>
      <c r="U52" s="543"/>
      <c r="V52" s="543"/>
      <c r="W52" s="543"/>
      <c r="X52" s="543"/>
      <c r="Y52" s="543"/>
      <c r="Z52" s="543"/>
      <c r="AA52" s="543"/>
      <c r="AB52" s="17"/>
      <c r="AC52" s="518"/>
      <c r="AD52" s="522"/>
      <c r="AE52" s="522"/>
      <c r="AF52" s="522"/>
      <c r="AG52" s="520"/>
      <c r="AH52" s="522"/>
      <c r="AI52" s="522"/>
      <c r="AJ52" s="522"/>
      <c r="AK52" s="132"/>
      <c r="AP52" s="187"/>
    </row>
    <row r="53" spans="1:43" ht="15.75" customHeight="1" x14ac:dyDescent="0.25">
      <c r="A53" s="655"/>
      <c r="B53" s="580" t="s">
        <v>501</v>
      </c>
      <c r="C53" s="17"/>
      <c r="D53" s="17"/>
      <c r="E53" s="735" t="s">
        <v>548</v>
      </c>
      <c r="F53" s="713"/>
      <c r="G53" s="713"/>
      <c r="H53" s="713"/>
      <c r="I53" s="713"/>
      <c r="J53" s="713"/>
      <c r="K53" s="713"/>
      <c r="L53" s="713"/>
      <c r="M53" s="713"/>
      <c r="N53" s="713"/>
      <c r="O53" s="713"/>
      <c r="P53" s="713"/>
      <c r="Q53" s="713"/>
      <c r="R53" s="713"/>
      <c r="S53" s="713"/>
      <c r="T53" s="713"/>
      <c r="U53" s="713"/>
      <c r="V53" s="713"/>
      <c r="W53" s="713"/>
      <c r="X53" s="713"/>
      <c r="Y53" s="713"/>
      <c r="Z53" s="713"/>
      <c r="AA53" s="713"/>
      <c r="AB53" s="734"/>
      <c r="AC53" s="674" t="str">
        <f>IF(AP16=TRUE,SUM(G47*6000),"")</f>
        <v/>
      </c>
      <c r="AD53" s="675"/>
      <c r="AE53" s="675"/>
      <c r="AF53" s="676"/>
      <c r="AG53" s="544"/>
      <c r="AH53" s="662"/>
      <c r="AI53" s="663"/>
      <c r="AJ53" s="664"/>
      <c r="AK53" s="132"/>
      <c r="AP53" s="187"/>
    </row>
    <row r="54" spans="1:43" ht="12.75" customHeight="1" x14ac:dyDescent="0.25">
      <c r="A54" s="655"/>
      <c r="B54" s="19"/>
      <c r="C54" s="17"/>
      <c r="D54" s="17"/>
      <c r="E54" s="589" t="s">
        <v>528</v>
      </c>
      <c r="F54" s="590" t="s">
        <v>527</v>
      </c>
      <c r="G54" s="587"/>
      <c r="H54" s="587"/>
      <c r="I54" s="587"/>
      <c r="J54" s="588"/>
      <c r="K54" s="588"/>
      <c r="L54" s="588"/>
      <c r="M54" s="587"/>
      <c r="N54" s="587"/>
      <c r="O54" s="587"/>
      <c r="P54" s="586"/>
      <c r="Q54" s="586"/>
      <c r="R54" s="543"/>
      <c r="S54" s="543"/>
      <c r="T54" s="543"/>
      <c r="U54" s="543"/>
      <c r="V54" s="543"/>
      <c r="W54" s="543"/>
      <c r="X54" s="543"/>
      <c r="Y54" s="543"/>
      <c r="Z54" s="543"/>
      <c r="AA54" s="543"/>
      <c r="AB54" s="17"/>
      <c r="AC54" s="520"/>
      <c r="AD54" s="604"/>
      <c r="AE54" s="604"/>
      <c r="AF54" s="604"/>
      <c r="AG54" s="520"/>
      <c r="AH54" s="604"/>
      <c r="AI54" s="604"/>
      <c r="AJ54" s="604"/>
      <c r="AK54" s="132"/>
    </row>
    <row r="55" spans="1:43" ht="5.25" customHeight="1" x14ac:dyDescent="0.25">
      <c r="A55" s="655"/>
      <c r="B55" s="563"/>
      <c r="C55" s="17"/>
      <c r="D55" s="17"/>
      <c r="E55" s="207"/>
      <c r="F55" s="206"/>
      <c r="G55" s="206"/>
      <c r="H55" s="206"/>
      <c r="I55" s="207"/>
      <c r="J55" s="236"/>
      <c r="K55" s="236"/>
      <c r="L55" s="236"/>
      <c r="M55" s="207"/>
      <c r="N55" s="206"/>
      <c r="O55" s="206"/>
      <c r="P55" s="206"/>
      <c r="Q55" s="206"/>
      <c r="R55" s="543"/>
      <c r="S55" s="543"/>
      <c r="T55" s="543"/>
      <c r="U55" s="543"/>
      <c r="V55" s="543"/>
      <c r="W55" s="543"/>
      <c r="X55" s="543"/>
      <c r="Y55" s="543"/>
      <c r="Z55" s="543"/>
      <c r="AA55" s="543"/>
      <c r="AB55" s="17"/>
      <c r="AC55" s="520"/>
      <c r="AD55" s="604"/>
      <c r="AE55" s="604"/>
      <c r="AF55" s="604"/>
      <c r="AG55" s="520"/>
      <c r="AH55" s="604"/>
      <c r="AI55" s="604"/>
      <c r="AJ55" s="604"/>
      <c r="AK55" s="132"/>
    </row>
    <row r="56" spans="1:43" ht="17.5" customHeight="1" x14ac:dyDescent="0.25">
      <c r="A56" s="655"/>
      <c r="B56" s="346" t="s">
        <v>562</v>
      </c>
      <c r="C56" s="130"/>
      <c r="D56" s="130"/>
      <c r="E56" s="714" t="s">
        <v>559</v>
      </c>
      <c r="F56" s="714"/>
      <c r="G56" s="714"/>
      <c r="H56" s="714"/>
      <c r="I56" s="714"/>
      <c r="J56" s="714"/>
      <c r="K56" s="714"/>
      <c r="L56" s="714"/>
      <c r="M56" s="714"/>
      <c r="N56" s="714"/>
      <c r="O56" s="714"/>
      <c r="P56" s="714"/>
      <c r="Q56" s="714"/>
      <c r="R56" s="714"/>
      <c r="S56" s="714"/>
      <c r="T56" s="714"/>
      <c r="U56" s="714"/>
      <c r="V56" s="714"/>
      <c r="W56" s="714"/>
      <c r="X56" s="714"/>
      <c r="Y56" s="714"/>
      <c r="Z56" s="714"/>
      <c r="AA56" s="714"/>
      <c r="AB56" s="18"/>
      <c r="AC56" s="680"/>
      <c r="AD56" s="681"/>
      <c r="AE56" s="681"/>
      <c r="AF56" s="682"/>
      <c r="AG56" s="6"/>
      <c r="AH56" s="722"/>
      <c r="AI56" s="723"/>
      <c r="AJ56" s="724"/>
      <c r="AK56" s="132"/>
      <c r="AQ56" s="466"/>
    </row>
    <row r="57" spans="1:43" ht="11.25" customHeight="1" x14ac:dyDescent="0.25">
      <c r="A57" s="655"/>
      <c r="B57" s="346"/>
      <c r="C57" s="130"/>
      <c r="D57" s="130"/>
      <c r="E57" s="559"/>
      <c r="F57" s="559"/>
      <c r="G57" s="559"/>
      <c r="H57" s="559"/>
      <c r="I57" s="559"/>
      <c r="J57" s="559"/>
      <c r="K57" s="559"/>
      <c r="L57" s="559"/>
      <c r="M57" s="559"/>
      <c r="N57" s="559"/>
      <c r="S57" s="559"/>
      <c r="T57" s="559"/>
      <c r="U57" s="559"/>
      <c r="V57" s="559"/>
      <c r="W57" s="559"/>
      <c r="X57" s="559"/>
      <c r="Y57" s="559"/>
      <c r="Z57" s="559"/>
      <c r="AA57" s="559"/>
      <c r="AB57" s="18"/>
      <c r="AC57" s="683"/>
      <c r="AD57" s="684"/>
      <c r="AE57" s="684"/>
      <c r="AF57" s="685"/>
      <c r="AG57" s="6"/>
      <c r="AH57" s="725"/>
      <c r="AI57" s="726"/>
      <c r="AJ57" s="727"/>
      <c r="AK57" s="132"/>
    </row>
    <row r="58" spans="1:43" ht="11.25" customHeight="1" x14ac:dyDescent="0.25">
      <c r="A58" s="655"/>
      <c r="B58" s="346"/>
      <c r="C58" s="130"/>
      <c r="D58" s="130"/>
      <c r="E58" s="562"/>
      <c r="F58" s="562"/>
      <c r="G58" s="562"/>
      <c r="H58" s="562"/>
      <c r="I58" s="562"/>
      <c r="J58" s="562"/>
      <c r="K58" s="562"/>
      <c r="L58" s="562"/>
      <c r="M58" s="562"/>
      <c r="R58" s="562"/>
      <c r="S58" s="562"/>
      <c r="T58" s="562"/>
      <c r="U58" s="562"/>
      <c r="V58" s="612"/>
      <c r="W58" s="562"/>
      <c r="X58" s="562"/>
      <c r="Y58" s="562"/>
      <c r="Z58" s="562"/>
      <c r="AA58" s="562"/>
      <c r="AB58" s="18"/>
      <c r="AC58" s="683"/>
      <c r="AD58" s="684"/>
      <c r="AE58" s="684"/>
      <c r="AF58" s="685"/>
      <c r="AG58" s="6"/>
      <c r="AH58" s="725"/>
      <c r="AI58" s="726"/>
      <c r="AJ58" s="727"/>
      <c r="AK58" s="132"/>
      <c r="AQ58" s="466" t="s">
        <v>607</v>
      </c>
    </row>
    <row r="59" spans="1:43" ht="15.75" customHeight="1" x14ac:dyDescent="0.25">
      <c r="A59" s="655"/>
      <c r="B59" s="346"/>
      <c r="C59" s="130"/>
      <c r="D59" s="130"/>
      <c r="E59" s="559" t="s">
        <v>452</v>
      </c>
      <c r="F59" s="559"/>
      <c r="G59" s="559"/>
      <c r="H59" s="559"/>
      <c r="I59" s="559"/>
      <c r="J59" s="559"/>
      <c r="K59" s="559"/>
      <c r="L59" s="559"/>
      <c r="M59" s="559"/>
      <c r="N59" s="559"/>
      <c r="O59" s="559"/>
      <c r="P59" s="559"/>
      <c r="Q59" s="559"/>
      <c r="R59" s="559"/>
      <c r="S59" s="559"/>
      <c r="T59" s="559"/>
      <c r="U59" s="559"/>
      <c r="V59" s="559"/>
      <c r="W59" s="559"/>
      <c r="X59" s="559"/>
      <c r="Y59" s="559"/>
      <c r="Z59" s="559"/>
      <c r="AA59" s="559"/>
      <c r="AB59" s="18"/>
      <c r="AC59" s="683"/>
      <c r="AD59" s="684"/>
      <c r="AE59" s="684"/>
      <c r="AF59" s="685"/>
      <c r="AG59" s="6"/>
      <c r="AH59" s="725"/>
      <c r="AI59" s="726"/>
      <c r="AJ59" s="727"/>
      <c r="AK59" s="132"/>
      <c r="AQ59" s="466" t="s">
        <v>608</v>
      </c>
    </row>
    <row r="60" spans="1:43" ht="15" customHeight="1" x14ac:dyDescent="0.25">
      <c r="A60" s="655"/>
      <c r="B60" s="345"/>
      <c r="C60" s="130"/>
      <c r="D60" s="130"/>
      <c r="E60" s="188"/>
      <c r="F60" s="731"/>
      <c r="G60" s="732"/>
      <c r="H60" s="732"/>
      <c r="I60" s="732"/>
      <c r="J60" s="188" t="s">
        <v>473</v>
      </c>
      <c r="K60" s="132"/>
      <c r="L60" s="132"/>
      <c r="M60" s="188"/>
      <c r="N60" s="132"/>
      <c r="O60" s="718" t="str">
        <f>IF(AQ26=1,AQ58,IF(AQ26=2,AQ59,IF(AQ26=3,AQ60,IF(AQ26&gt;3,"",IF(AQ26=4,AQ61,IF(AQ26=5,AQ62,IF(AQ26=6,AQ63,IF(AQ26=7,AQ64,""))))))))</f>
        <v/>
      </c>
      <c r="P60" s="718"/>
      <c r="Q60" s="718"/>
      <c r="R60" s="560" t="s">
        <v>309</v>
      </c>
      <c r="S60" s="188"/>
      <c r="T60" s="188"/>
      <c r="U60" s="188"/>
      <c r="V60" s="132"/>
      <c r="W60" s="132"/>
      <c r="X60" s="560"/>
      <c r="Y60" s="188"/>
      <c r="Z60" s="188"/>
      <c r="AA60" s="188"/>
      <c r="AB60" s="18"/>
      <c r="AC60" s="683"/>
      <c r="AD60" s="684"/>
      <c r="AE60" s="684"/>
      <c r="AF60" s="685"/>
      <c r="AG60" s="6"/>
      <c r="AH60" s="725"/>
      <c r="AI60" s="726"/>
      <c r="AJ60" s="727"/>
      <c r="AK60" s="132"/>
      <c r="AQ60" s="466" t="s">
        <v>609</v>
      </c>
    </row>
    <row r="61" spans="1:43" ht="15" customHeight="1" x14ac:dyDescent="0.25">
      <c r="A61" s="655"/>
      <c r="B61" s="656"/>
      <c r="C61" s="656"/>
      <c r="D61" s="656"/>
      <c r="E61" s="656"/>
      <c r="F61" s="656"/>
      <c r="G61" s="656"/>
      <c r="H61" s="656"/>
      <c r="I61" s="188"/>
      <c r="J61" s="188" t="s">
        <v>241</v>
      </c>
      <c r="K61" s="188"/>
      <c r="L61" s="188"/>
      <c r="O61" s="657" t="str">
        <f>IF(AS26=1,10,IF(AS26=2,25,IF(AS26=3,35,IF(AS26=4,""))))</f>
        <v/>
      </c>
      <c r="P61" s="657"/>
      <c r="Q61" s="657"/>
      <c r="R61" s="561" t="s">
        <v>308</v>
      </c>
      <c r="S61" s="188"/>
      <c r="T61" s="163"/>
      <c r="U61" s="163"/>
      <c r="V61" s="188"/>
      <c r="W61" s="161"/>
      <c r="X61" s="560"/>
      <c r="Y61" s="163"/>
      <c r="Z61" s="188"/>
      <c r="AA61" s="188"/>
      <c r="AB61" s="18"/>
      <c r="AC61" s="683"/>
      <c r="AD61" s="684"/>
      <c r="AE61" s="684"/>
      <c r="AF61" s="685"/>
      <c r="AG61" s="6"/>
      <c r="AH61" s="725"/>
      <c r="AI61" s="726"/>
      <c r="AJ61" s="727"/>
      <c r="AK61" s="132"/>
    </row>
    <row r="62" spans="1:43" ht="16.5" customHeight="1" x14ac:dyDescent="0.25">
      <c r="A62" s="655"/>
      <c r="B62" s="11"/>
      <c r="C62" s="23"/>
      <c r="D62" s="23"/>
      <c r="E62" s="589" t="s">
        <v>606</v>
      </c>
      <c r="F62" s="354" t="s">
        <v>531</v>
      </c>
      <c r="G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161"/>
      <c r="T62" s="161"/>
      <c r="U62" s="278"/>
      <c r="V62" s="161"/>
      <c r="W62" s="161"/>
      <c r="X62" s="161"/>
      <c r="Y62" s="278"/>
      <c r="Z62" s="161"/>
      <c r="AA62" s="161"/>
      <c r="AB62" s="18"/>
      <c r="AC62" s="686"/>
      <c r="AD62" s="687"/>
      <c r="AE62" s="687"/>
      <c r="AF62" s="688"/>
      <c r="AG62" s="6"/>
      <c r="AH62" s="728"/>
      <c r="AI62" s="729"/>
      <c r="AJ62" s="730"/>
      <c r="AK62" s="132"/>
      <c r="AP62" s="124"/>
      <c r="AQ62" s="124"/>
    </row>
    <row r="63" spans="1:43" ht="8.25" customHeight="1" x14ac:dyDescent="0.25">
      <c r="A63" s="655"/>
      <c r="B63" s="19"/>
      <c r="C63" s="17"/>
      <c r="D63" s="17"/>
      <c r="E63" s="207"/>
      <c r="F63" s="206"/>
      <c r="G63" s="206"/>
      <c r="H63" s="206"/>
      <c r="I63" s="207"/>
      <c r="J63" s="236"/>
      <c r="K63" s="236"/>
      <c r="L63" s="236"/>
      <c r="M63" s="207"/>
      <c r="N63" s="206"/>
      <c r="O63" s="206"/>
      <c r="P63" s="206"/>
      <c r="Q63" s="206"/>
      <c r="R63" s="206"/>
      <c r="S63" s="206"/>
      <c r="T63" s="206"/>
      <c r="U63" s="207"/>
      <c r="V63" s="206"/>
      <c r="W63" s="206"/>
      <c r="X63" s="206"/>
      <c r="Y63" s="206"/>
      <c r="Z63" s="206"/>
      <c r="AA63" s="206"/>
      <c r="AB63" s="17"/>
      <c r="AC63" s="440"/>
      <c r="AD63" s="521"/>
      <c r="AE63" s="521"/>
      <c r="AF63" s="521"/>
      <c r="AG63" s="6"/>
      <c r="AH63" s="521"/>
      <c r="AI63" s="521"/>
      <c r="AJ63" s="521"/>
      <c r="AK63" s="132"/>
      <c r="AP63" s="187"/>
    </row>
    <row r="64" spans="1:43" ht="15" customHeight="1" x14ac:dyDescent="0.25">
      <c r="A64" s="655"/>
      <c r="B64" s="346" t="s">
        <v>502</v>
      </c>
      <c r="C64" s="17"/>
      <c r="D64" s="17"/>
      <c r="E64" s="658"/>
      <c r="F64" s="658"/>
      <c r="G64" s="658"/>
      <c r="H64" s="658"/>
      <c r="I64" s="658"/>
      <c r="J64" s="658"/>
      <c r="K64" s="658"/>
      <c r="L64" s="658"/>
      <c r="M64" s="658"/>
      <c r="N64" s="658"/>
      <c r="O64" s="658"/>
      <c r="P64" s="658"/>
      <c r="Q64" s="658"/>
      <c r="R64" s="658"/>
      <c r="S64" s="658"/>
      <c r="T64" s="658"/>
      <c r="U64" s="658"/>
      <c r="V64" s="658"/>
      <c r="W64" s="658"/>
      <c r="X64" s="658"/>
      <c r="Y64" s="658"/>
      <c r="Z64" s="658"/>
      <c r="AA64" s="658"/>
      <c r="AB64" s="18"/>
      <c r="AC64" s="719"/>
      <c r="AD64" s="720"/>
      <c r="AE64" s="720"/>
      <c r="AF64" s="721"/>
      <c r="AG64" s="6"/>
      <c r="AH64" s="659"/>
      <c r="AI64" s="660"/>
      <c r="AJ64" s="661"/>
      <c r="AK64" s="132"/>
    </row>
    <row r="65" spans="1:37" ht="15" customHeight="1" x14ac:dyDescent="0.25">
      <c r="A65" s="655"/>
      <c r="B65" s="346"/>
      <c r="C65" s="17"/>
      <c r="D65" s="17"/>
      <c r="E65" s="538" t="s">
        <v>452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32"/>
    </row>
    <row r="66" spans="1:37" ht="18.649999999999999" customHeight="1" x14ac:dyDescent="0.25">
      <c r="A66" s="655"/>
      <c r="B66" s="346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132"/>
    </row>
    <row r="67" spans="1:37" ht="14.25" customHeight="1" x14ac:dyDescent="0.25">
      <c r="A67" s="655"/>
      <c r="B67" s="182"/>
      <c r="C67" s="21"/>
      <c r="D67" s="617" t="str">
        <f>IF(AND(AG37="",AG46=""),"","*2")</f>
        <v/>
      </c>
      <c r="E67" s="618" t="str">
        <f>IF(D67="","","Bitte zuerst die Angaben auf den Seiten 3 / 3a ergänzen. Anschließend kann der mögliche Förderbetrag")</f>
        <v/>
      </c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32"/>
    </row>
    <row r="68" spans="1:37" ht="12" customHeight="1" x14ac:dyDescent="0.25">
      <c r="A68" s="655"/>
      <c r="B68" s="182"/>
      <c r="C68" s="21"/>
      <c r="D68" s="21"/>
      <c r="E68" s="618" t="str">
        <f>IF(D67="","","mit Hilfe des Reiters 'Anlage Berechnung Förderbetrag' berechnet werden.")</f>
        <v/>
      </c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32"/>
    </row>
    <row r="69" spans="1:37" ht="7.5" customHeight="1" thickBot="1" x14ac:dyDescent="0.3">
      <c r="A69" s="655"/>
      <c r="B69" s="347"/>
      <c r="C69" s="347"/>
      <c r="D69" s="512"/>
      <c r="E69" s="347"/>
      <c r="F69" s="348"/>
      <c r="G69" s="348"/>
      <c r="H69" s="348"/>
      <c r="I69" s="348"/>
      <c r="J69" s="348"/>
      <c r="K69" s="348"/>
      <c r="L69" s="348"/>
      <c r="M69" s="348"/>
      <c r="N69" s="348"/>
      <c r="O69" s="348"/>
      <c r="P69" s="348"/>
      <c r="Q69" s="348"/>
      <c r="R69" s="348"/>
      <c r="S69" s="348"/>
      <c r="T69" s="348"/>
      <c r="U69" s="347"/>
      <c r="V69" s="347"/>
      <c r="W69" s="347"/>
      <c r="X69" s="347"/>
      <c r="Y69" s="347"/>
      <c r="Z69" s="347"/>
      <c r="AA69" s="347"/>
      <c r="AB69" s="347"/>
      <c r="AC69" s="347"/>
      <c r="AD69" s="347"/>
      <c r="AE69" s="347"/>
      <c r="AF69" s="347"/>
      <c r="AG69" s="347"/>
      <c r="AH69" s="347"/>
      <c r="AI69" s="347"/>
      <c r="AJ69" s="347"/>
      <c r="AK69" s="349"/>
    </row>
    <row r="70" spans="1:37" ht="3.65" customHeight="1" x14ac:dyDescent="0.25">
      <c r="A70" s="370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6"/>
    </row>
    <row r="71" spans="1:37" ht="14.25" customHeight="1" x14ac:dyDescent="0.25">
      <c r="A71" s="370"/>
      <c r="B71" s="130" t="s">
        <v>141</v>
      </c>
      <c r="C71" s="6"/>
      <c r="D71" s="6"/>
      <c r="E71" s="6"/>
      <c r="F71" s="130" t="str">
        <f>IF(D12="","",CONCATENATE(D12,"  ",W23))</f>
        <v/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AA71" s="6"/>
      <c r="AB71" s="6"/>
      <c r="AC71" s="6"/>
      <c r="AD71" s="6"/>
      <c r="AE71" s="712" t="s">
        <v>532</v>
      </c>
      <c r="AF71" s="713"/>
      <c r="AG71" s="713"/>
      <c r="AH71" s="713"/>
      <c r="AI71" s="713"/>
      <c r="AJ71" s="713"/>
      <c r="AK71" s="713"/>
    </row>
    <row r="72" spans="1:37" ht="10.5" customHeight="1" x14ac:dyDescent="0.25">
      <c r="A72" s="370"/>
    </row>
    <row r="73" spans="1:37" ht="10.5" customHeight="1" x14ac:dyDescent="0.25">
      <c r="A73" s="370"/>
    </row>
  </sheetData>
  <sheetProtection algorithmName="SHA-512" hashValue="VtACty08rpcajE8paCb6hZyY5olIMXgveNYETkfG4VHY1bev5V12kJICFYxMBrZ147ulcAWH60iSC7w16eLNUg==" saltValue="DihVMda0qFU2eMDi/An7RQ==" spinCount="100000" sheet="1" objects="1" scenarios="1"/>
  <customSheetViews>
    <customSheetView guid="{A9CD2B30-8F87-11D4-BDDB-400009F05927}" hiddenRows="1" showRuler="0">
      <selection activeCell="N12" sqref="N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Roman,Standard"&amp;8- 1 -</oddFooter>
      </headerFooter>
    </customSheetView>
  </customSheetViews>
  <mergeCells count="52">
    <mergeCell ref="W14:AK14"/>
    <mergeCell ref="W12:AK12"/>
    <mergeCell ref="D8:L8"/>
    <mergeCell ref="E46:AB46"/>
    <mergeCell ref="E37:AB37"/>
    <mergeCell ref="D35:AB35"/>
    <mergeCell ref="U11:V11"/>
    <mergeCell ref="AC32:AF35"/>
    <mergeCell ref="D16:S16"/>
    <mergeCell ref="J39:L39"/>
    <mergeCell ref="AC38:AF40"/>
    <mergeCell ref="D12:S12"/>
    <mergeCell ref="D14:S14"/>
    <mergeCell ref="D18:S18"/>
    <mergeCell ref="D23:S23"/>
    <mergeCell ref="D29:X30"/>
    <mergeCell ref="D25:S25"/>
    <mergeCell ref="G38:I38"/>
    <mergeCell ref="S39:AA41"/>
    <mergeCell ref="W23:AK23"/>
    <mergeCell ref="W25:AK25"/>
    <mergeCell ref="AE71:AK71"/>
    <mergeCell ref="E56:AA56"/>
    <mergeCell ref="AC51:AF51"/>
    <mergeCell ref="AC44:AF44"/>
    <mergeCell ref="O60:Q60"/>
    <mergeCell ref="AH44:AJ44"/>
    <mergeCell ref="AC64:AF64"/>
    <mergeCell ref="AH56:AJ62"/>
    <mergeCell ref="F60:I60"/>
    <mergeCell ref="E44:AB44"/>
    <mergeCell ref="E53:AB53"/>
    <mergeCell ref="S48:AA50"/>
    <mergeCell ref="AH42:AJ42"/>
    <mergeCell ref="AH32:AJ35"/>
    <mergeCell ref="AH37:AJ40"/>
    <mergeCell ref="AC47:AF49"/>
    <mergeCell ref="AH53:AJ53"/>
    <mergeCell ref="AC37:AF37"/>
    <mergeCell ref="AC42:AF42"/>
    <mergeCell ref="A48:A69"/>
    <mergeCell ref="B61:H61"/>
    <mergeCell ref="O61:Q61"/>
    <mergeCell ref="E64:AA64"/>
    <mergeCell ref="AH64:AJ64"/>
    <mergeCell ref="AH51:AJ51"/>
    <mergeCell ref="AH46:AJ49"/>
    <mergeCell ref="AC53:AF53"/>
    <mergeCell ref="AC46:AF46"/>
    <mergeCell ref="AC56:AF62"/>
    <mergeCell ref="J48:L48"/>
    <mergeCell ref="G47:I47"/>
  </mergeCells>
  <phoneticPr fontId="0" type="noConversion"/>
  <conditionalFormatting sqref="D67">
    <cfRule type="containsText" dxfId="96" priority="3" operator="containsText" text="*2">
      <formula>NOT(ISERROR(SEARCH("*2",D67)))</formula>
    </cfRule>
  </conditionalFormatting>
  <conditionalFormatting sqref="AC38:AF40">
    <cfRule type="containsText" dxfId="95" priority="2" operator="containsText" text="Förderbetrag wird errechnet">
      <formula>NOT(ISERROR(SEARCH("Förderbetrag wird errechnet",AC38)))</formula>
    </cfRule>
  </conditionalFormatting>
  <conditionalFormatting sqref="AC47:AF49">
    <cfRule type="containsText" dxfId="94" priority="1" operator="containsText" text="Förderbetrag wird errechnet">
      <formula>NOT(ISERROR(SEARCH("Förderbetrag wird errechnet",AC47)))</formula>
    </cfRule>
  </conditionalFormatting>
  <conditionalFormatting sqref="AG37">
    <cfRule type="containsText" dxfId="93" priority="5" operator="containsText" text="*2">
      <formula>NOT(ISERROR(SEARCH("*2",AG37)))</formula>
    </cfRule>
  </conditionalFormatting>
  <conditionalFormatting sqref="AG46">
    <cfRule type="containsText" dxfId="92" priority="4" operator="containsText" text="*2">
      <formula>NOT(ISERROR(SEARCH("*2",AG46)))</formula>
    </cfRule>
  </conditionalFormatting>
  <pageMargins left="0.39370078740157483" right="0.39370078740157483" top="0.31496062992125984" bottom="0.19685039370078741" header="0.39370078740157483" footer="0.11811023622047245"/>
  <pageSetup paperSize="9" scale="96" orientation="portrait" r:id="rId2"/>
  <headerFooter alignWithMargins="0"/>
  <ignoredErrors>
    <ignoredError sqref="B53" twoDigitTextYear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2</xdr:col>
                    <xdr:colOff>152400</xdr:colOff>
                    <xdr:row>35</xdr:row>
                    <xdr:rowOff>57150</xdr:rowOff>
                  </from>
                  <to>
                    <xdr:col>4</xdr:col>
                    <xdr:colOff>57150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6" name="Check Box 30">
              <controlPr locked="0" defaultSize="0" autoFill="0" autoLine="0" autoPict="0">
                <anchor moveWithCells="1">
                  <from>
                    <xdr:col>2</xdr:col>
                    <xdr:colOff>152400</xdr:colOff>
                    <xdr:row>55</xdr:row>
                    <xdr:rowOff>12700</xdr:rowOff>
                  </from>
                  <to>
                    <xdr:col>4</xdr:col>
                    <xdr:colOff>76200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" name="Check Box 95">
              <controlPr defaultSize="0" autoFill="0" autoLine="0" autoPict="0">
                <anchor moveWithCells="1">
                  <from>
                    <xdr:col>2</xdr:col>
                    <xdr:colOff>146050</xdr:colOff>
                    <xdr:row>62</xdr:row>
                    <xdr:rowOff>88900</xdr:rowOff>
                  </from>
                  <to>
                    <xdr:col>4</xdr:col>
                    <xdr:colOff>69850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8" name="Check Box 493">
              <controlPr defaultSize="0" autoFill="0" autoLine="0" autoPict="0">
                <anchor moveWithCells="1">
                  <from>
                    <xdr:col>2</xdr:col>
                    <xdr:colOff>152400</xdr:colOff>
                    <xdr:row>45</xdr:row>
                    <xdr:rowOff>31750</xdr:rowOff>
                  </from>
                  <to>
                    <xdr:col>4</xdr:col>
                    <xdr:colOff>76200</xdr:colOff>
                    <xdr:row>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5" r:id="rId9" name="Drop Down 881">
              <controlPr defaultSize="0" print="0" autoLine="0" autoPict="0">
                <anchor moveWithCells="1">
                  <from>
                    <xdr:col>20</xdr:col>
                    <xdr:colOff>19050</xdr:colOff>
                    <xdr:row>59</xdr:row>
                    <xdr:rowOff>0</xdr:rowOff>
                  </from>
                  <to>
                    <xdr:col>24</xdr:col>
                    <xdr:colOff>50800</xdr:colOff>
                    <xdr:row>59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7" r:id="rId10" name="Drop Down 883">
              <controlPr defaultSize="0" print="0" autoLine="0" autoPict="0">
                <anchor moveWithCells="1">
                  <from>
                    <xdr:col>20</xdr:col>
                    <xdr:colOff>19050</xdr:colOff>
                    <xdr:row>60</xdr:row>
                    <xdr:rowOff>31750</xdr:rowOff>
                  </from>
                  <to>
                    <xdr:col>24</xdr:col>
                    <xdr:colOff>38100</xdr:colOff>
                    <xdr:row>60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0" r:id="rId11" name="Drop Down 906">
              <controlPr defaultSize="0" print="0" autoLine="0" autoPict="0">
                <anchor moveWithCells="1">
                  <from>
                    <xdr:col>10</xdr:col>
                    <xdr:colOff>165100</xdr:colOff>
                    <xdr:row>39</xdr:row>
                    <xdr:rowOff>38100</xdr:rowOff>
                  </from>
                  <to>
                    <xdr:col>15</xdr:col>
                    <xdr:colOff>19050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1" r:id="rId12" name="Drop Down 907">
              <controlPr defaultSize="0" print="0" autoLine="0" autoPict="0">
                <anchor moveWithCells="1">
                  <from>
                    <xdr:col>10</xdr:col>
                    <xdr:colOff>171450</xdr:colOff>
                    <xdr:row>48</xdr:row>
                    <xdr:rowOff>31750</xdr:rowOff>
                  </from>
                  <to>
                    <xdr:col>15</xdr:col>
                    <xdr:colOff>19050</xdr:colOff>
                    <xdr:row>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8" r:id="rId13" name="Check Box 1024">
              <controlPr defaultSize="0" autoFill="0" autoLine="0" autoPict="0">
                <anchor moveWithCells="1">
                  <from>
                    <xdr:col>2</xdr:col>
                    <xdr:colOff>152400</xdr:colOff>
                    <xdr:row>42</xdr:row>
                    <xdr:rowOff>57150</xdr:rowOff>
                  </from>
                  <to>
                    <xdr:col>4</xdr:col>
                    <xdr:colOff>76200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9" r:id="rId14" name="Check Box 1025">
              <controlPr defaultSize="0" autoFill="0" autoLine="0" autoPict="0">
                <anchor moveWithCells="1">
                  <from>
                    <xdr:col>2</xdr:col>
                    <xdr:colOff>152400</xdr:colOff>
                    <xdr:row>52</xdr:row>
                    <xdr:rowOff>31750</xdr:rowOff>
                  </from>
                  <to>
                    <xdr:col>4</xdr:col>
                    <xdr:colOff>76200</xdr:colOff>
                    <xdr:row>53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3"/>
  <dimension ref="A1:M84"/>
  <sheetViews>
    <sheetView zoomScale="150" zoomScaleNormal="150" workbookViewId="0"/>
  </sheetViews>
  <sheetFormatPr baseColWidth="10" defaultRowHeight="12.5" x14ac:dyDescent="0.25"/>
  <cols>
    <col min="1" max="1" width="3.26953125" customWidth="1"/>
    <col min="2" max="2" width="63.453125" customWidth="1"/>
    <col min="3" max="3" width="9.26953125" customWidth="1"/>
    <col min="4" max="5" width="9.1796875" customWidth="1"/>
  </cols>
  <sheetData>
    <row r="1" spans="1:5" ht="18" customHeight="1" x14ac:dyDescent="0.25">
      <c r="B1" s="583" t="s">
        <v>510</v>
      </c>
    </row>
    <row r="2" spans="1:5" ht="1.5" customHeight="1" x14ac:dyDescent="0.25">
      <c r="B2" s="583"/>
    </row>
    <row r="3" spans="1:5" ht="10.5" hidden="1" customHeight="1" x14ac:dyDescent="0.25">
      <c r="B3" s="566"/>
    </row>
    <row r="4" spans="1:5" ht="15" customHeight="1" x14ac:dyDescent="0.3">
      <c r="A4" s="608" t="s">
        <v>550</v>
      </c>
    </row>
    <row r="5" spans="1:5" ht="10" customHeight="1" x14ac:dyDescent="0.25">
      <c r="A5" s="607" t="s">
        <v>552</v>
      </c>
    </row>
    <row r="6" spans="1:5" ht="10" customHeight="1" x14ac:dyDescent="0.25">
      <c r="A6" s="607" t="s">
        <v>551</v>
      </c>
    </row>
    <row r="7" spans="1:5" ht="3.75" customHeight="1" x14ac:dyDescent="0.25">
      <c r="A7" s="567"/>
    </row>
    <row r="8" spans="1:5" ht="10" customHeight="1" x14ac:dyDescent="0.25">
      <c r="A8" s="607" t="s">
        <v>554</v>
      </c>
    </row>
    <row r="9" spans="1:5" ht="10" customHeight="1" x14ac:dyDescent="0.25">
      <c r="A9" s="607" t="s">
        <v>553</v>
      </c>
    </row>
    <row r="10" spans="1:5" ht="2.25" customHeight="1" x14ac:dyDescent="0.25">
      <c r="A10" s="607"/>
    </row>
    <row r="11" spans="1:5" ht="1.5" customHeight="1" thickBot="1" x14ac:dyDescent="0.35">
      <c r="A11" s="567"/>
      <c r="B11" s="565"/>
      <c r="C11" s="576"/>
      <c r="D11" s="576"/>
      <c r="E11" s="576"/>
    </row>
    <row r="12" spans="1:5" ht="12.75" customHeight="1" x14ac:dyDescent="0.25">
      <c r="A12" s="1138" t="s">
        <v>261</v>
      </c>
      <c r="B12" s="1139"/>
      <c r="C12" s="1149" t="s">
        <v>476</v>
      </c>
      <c r="D12" s="1132" t="s">
        <v>507</v>
      </c>
      <c r="E12" s="1135" t="s">
        <v>485</v>
      </c>
    </row>
    <row r="13" spans="1:5" ht="12.75" customHeight="1" x14ac:dyDescent="0.25">
      <c r="A13" s="1140"/>
      <c r="B13" s="1141"/>
      <c r="C13" s="1150"/>
      <c r="D13" s="1133" t="s">
        <v>477</v>
      </c>
      <c r="E13" s="1136" t="s">
        <v>479</v>
      </c>
    </row>
    <row r="14" spans="1:5" ht="13.5" customHeight="1" thickBot="1" x14ac:dyDescent="0.3">
      <c r="A14" s="1142"/>
      <c r="B14" s="1143"/>
      <c r="C14" s="1152"/>
      <c r="D14" s="1144" t="s">
        <v>478</v>
      </c>
      <c r="E14" s="1145"/>
    </row>
    <row r="15" spans="1:5" ht="24.75" customHeight="1" x14ac:dyDescent="0.25">
      <c r="A15" s="571" t="s">
        <v>262</v>
      </c>
      <c r="B15" s="605" t="s">
        <v>482</v>
      </c>
      <c r="C15" s="620"/>
      <c r="D15" s="620"/>
      <c r="E15" s="620"/>
    </row>
    <row r="16" spans="1:5" ht="35.15" customHeight="1" x14ac:dyDescent="0.25">
      <c r="A16" s="573" t="s">
        <v>263</v>
      </c>
      <c r="B16" s="606" t="s">
        <v>483</v>
      </c>
      <c r="C16" s="620"/>
      <c r="D16" s="620"/>
      <c r="E16" s="620"/>
    </row>
    <row r="17" spans="1:13" ht="25" customHeight="1" x14ac:dyDescent="0.25">
      <c r="A17" s="573" t="s">
        <v>264</v>
      </c>
      <c r="B17" s="606" t="s">
        <v>484</v>
      </c>
      <c r="C17" s="620"/>
      <c r="D17" s="620"/>
      <c r="E17" s="620"/>
    </row>
    <row r="18" spans="1:13" ht="46" x14ac:dyDescent="0.25">
      <c r="A18" s="573" t="s">
        <v>265</v>
      </c>
      <c r="B18" s="606" t="s">
        <v>491</v>
      </c>
      <c r="C18" s="620"/>
      <c r="D18" s="620"/>
      <c r="E18" s="620"/>
    </row>
    <row r="19" spans="1:13" ht="46" x14ac:dyDescent="0.25">
      <c r="A19" s="573" t="s">
        <v>266</v>
      </c>
      <c r="B19" s="606" t="s">
        <v>598</v>
      </c>
      <c r="C19" s="620"/>
      <c r="D19" s="620"/>
      <c r="E19" s="620"/>
    </row>
    <row r="20" spans="1:13" ht="24.75" customHeight="1" x14ac:dyDescent="0.25">
      <c r="A20" s="573" t="s">
        <v>267</v>
      </c>
      <c r="B20" s="606" t="s">
        <v>600</v>
      </c>
      <c r="C20" s="620"/>
      <c r="D20" s="620"/>
      <c r="E20" s="620"/>
    </row>
    <row r="21" spans="1:13" ht="24.75" customHeight="1" x14ac:dyDescent="0.25">
      <c r="A21" s="573" t="s">
        <v>144</v>
      </c>
      <c r="B21" s="606" t="s">
        <v>601</v>
      </c>
      <c r="C21" s="620"/>
      <c r="D21" s="620"/>
      <c r="E21" s="620"/>
    </row>
    <row r="22" spans="1:13" ht="24.75" customHeight="1" x14ac:dyDescent="0.25">
      <c r="A22" s="573" t="s">
        <v>251</v>
      </c>
      <c r="B22" s="606" t="s">
        <v>511</v>
      </c>
      <c r="C22" s="620"/>
      <c r="D22" s="620"/>
      <c r="E22" s="620"/>
    </row>
    <row r="23" spans="1:13" ht="10" customHeight="1" thickBot="1" x14ac:dyDescent="0.3">
      <c r="B23" s="569"/>
      <c r="C23" s="570"/>
      <c r="D23" s="570"/>
      <c r="E23" s="570"/>
    </row>
    <row r="24" spans="1:13" ht="30" customHeight="1" thickTop="1" thickBot="1" x14ac:dyDescent="0.3">
      <c r="A24" s="1146" t="s">
        <v>541</v>
      </c>
      <c r="B24" s="1147"/>
      <c r="C24" s="1147"/>
      <c r="D24" s="1147"/>
      <c r="E24" s="1148"/>
      <c r="F24" s="575"/>
      <c r="G24" s="575"/>
      <c r="H24" s="575"/>
      <c r="I24" s="575"/>
      <c r="J24" s="575"/>
      <c r="K24" s="575"/>
      <c r="L24" s="575"/>
      <c r="M24" s="575"/>
    </row>
    <row r="25" spans="1:13" ht="10" customHeight="1" thickTop="1" thickBot="1" x14ac:dyDescent="0.3">
      <c r="B25" s="568"/>
    </row>
    <row r="26" spans="1:13" ht="12.75" customHeight="1" x14ac:dyDescent="0.25">
      <c r="A26" s="1153" t="s">
        <v>268</v>
      </c>
      <c r="B26" s="1154"/>
      <c r="C26" s="1149" t="s">
        <v>476</v>
      </c>
      <c r="D26" s="1132" t="s">
        <v>508</v>
      </c>
      <c r="E26" s="1135" t="s">
        <v>485</v>
      </c>
    </row>
    <row r="27" spans="1:13" ht="12.75" customHeight="1" x14ac:dyDescent="0.25">
      <c r="A27" s="1155"/>
      <c r="B27" s="1156"/>
      <c r="C27" s="1150"/>
      <c r="D27" s="1133" t="s">
        <v>477</v>
      </c>
      <c r="E27" s="1136" t="s">
        <v>479</v>
      </c>
    </row>
    <row r="28" spans="1:13" ht="13.5" customHeight="1" thickBot="1" x14ac:dyDescent="0.3">
      <c r="A28" s="1157"/>
      <c r="B28" s="1158"/>
      <c r="C28" s="1151"/>
      <c r="D28" s="1134" t="s">
        <v>478</v>
      </c>
      <c r="E28" s="1137"/>
    </row>
    <row r="29" spans="1:13" ht="35.15" customHeight="1" x14ac:dyDescent="0.25">
      <c r="A29" s="571" t="s">
        <v>262</v>
      </c>
      <c r="B29" s="572" t="s">
        <v>488</v>
      </c>
      <c r="C29" s="620"/>
      <c r="D29" s="620"/>
      <c r="E29" s="620"/>
    </row>
    <row r="30" spans="1:13" ht="25" customHeight="1" x14ac:dyDescent="0.25">
      <c r="A30" s="573" t="s">
        <v>263</v>
      </c>
      <c r="B30" s="582" t="s">
        <v>505</v>
      </c>
      <c r="C30" s="620"/>
      <c r="D30" s="620"/>
      <c r="E30" s="620"/>
    </row>
    <row r="31" spans="1:13" ht="35.15" customHeight="1" x14ac:dyDescent="0.25">
      <c r="A31" s="573" t="s">
        <v>264</v>
      </c>
      <c r="B31" s="582" t="s">
        <v>506</v>
      </c>
      <c r="C31" s="620"/>
      <c r="D31" s="620"/>
      <c r="E31" s="620"/>
    </row>
    <row r="32" spans="1:13" ht="24.75" customHeight="1" x14ac:dyDescent="0.25">
      <c r="A32" s="573" t="s">
        <v>265</v>
      </c>
      <c r="B32" s="574" t="s">
        <v>489</v>
      </c>
      <c r="C32" s="620"/>
      <c r="D32" s="620"/>
      <c r="E32" s="620"/>
    </row>
    <row r="33" spans="1:5" ht="24.75" customHeight="1" x14ac:dyDescent="0.25">
      <c r="A33" s="573" t="s">
        <v>266</v>
      </c>
      <c r="B33" s="574" t="s">
        <v>549</v>
      </c>
      <c r="C33" s="620"/>
      <c r="D33" s="620"/>
      <c r="E33" s="620"/>
    </row>
    <row r="34" spans="1:5" ht="25" customHeight="1" x14ac:dyDescent="0.25">
      <c r="A34" s="573" t="s">
        <v>267</v>
      </c>
      <c r="B34" s="574" t="s">
        <v>490</v>
      </c>
      <c r="C34" s="620"/>
      <c r="D34" s="620"/>
      <c r="E34" s="620"/>
    </row>
    <row r="35" spans="1:5" ht="25" customHeight="1" x14ac:dyDescent="0.25">
      <c r="A35" s="573" t="s">
        <v>144</v>
      </c>
      <c r="B35" s="574" t="s">
        <v>269</v>
      </c>
      <c r="C35" s="620"/>
      <c r="D35" s="620"/>
      <c r="E35" s="620"/>
    </row>
    <row r="36" spans="1:5" ht="25" customHeight="1" x14ac:dyDescent="0.25">
      <c r="A36" s="573" t="s">
        <v>251</v>
      </c>
      <c r="B36" s="574" t="s">
        <v>253</v>
      </c>
      <c r="C36" s="620"/>
      <c r="D36" s="620"/>
      <c r="E36" s="620"/>
    </row>
    <row r="37" spans="1:5" ht="25" customHeight="1" x14ac:dyDescent="0.25">
      <c r="A37" s="573" t="s">
        <v>252</v>
      </c>
      <c r="B37" s="574" t="s">
        <v>270</v>
      </c>
      <c r="C37" s="620"/>
      <c r="D37" s="620"/>
      <c r="E37" s="620"/>
    </row>
    <row r="38" spans="1:5" ht="24.75" customHeight="1" x14ac:dyDescent="0.25">
      <c r="A38" s="573" t="s">
        <v>20</v>
      </c>
      <c r="B38" s="574" t="s">
        <v>271</v>
      </c>
      <c r="C38" s="620"/>
      <c r="D38" s="620"/>
      <c r="E38" s="620"/>
    </row>
    <row r="39" spans="1:5" ht="24.75" customHeight="1" x14ac:dyDescent="0.25">
      <c r="A39" s="573" t="s">
        <v>503</v>
      </c>
      <c r="B39" s="574" t="s">
        <v>509</v>
      </c>
      <c r="C39" s="620"/>
      <c r="D39" s="620"/>
      <c r="E39" s="620"/>
    </row>
    <row r="40" spans="1:5" ht="24.65" customHeight="1" x14ac:dyDescent="0.25">
      <c r="A40" s="573" t="s">
        <v>518</v>
      </c>
      <c r="B40" s="574" t="s">
        <v>519</v>
      </c>
      <c r="C40" s="620"/>
      <c r="D40" s="620"/>
      <c r="E40" s="620"/>
    </row>
    <row r="41" spans="1:5" ht="24.75" customHeight="1" x14ac:dyDescent="0.25">
      <c r="A41" s="573" t="s">
        <v>586</v>
      </c>
      <c r="B41" s="648" t="s">
        <v>599</v>
      </c>
      <c r="C41" s="620"/>
      <c r="D41" s="620"/>
      <c r="E41" s="620"/>
    </row>
    <row r="42" spans="1:5" ht="6" customHeight="1" x14ac:dyDescent="0.25">
      <c r="A42" s="591"/>
      <c r="B42" s="649"/>
      <c r="C42" s="650"/>
      <c r="D42" s="650"/>
      <c r="E42" s="650"/>
    </row>
    <row r="43" spans="1:5" ht="10.5" customHeight="1" thickBot="1" x14ac:dyDescent="0.3">
      <c r="A43" s="591"/>
      <c r="B43" s="591"/>
      <c r="C43" s="591"/>
      <c r="D43" s="591"/>
      <c r="E43" s="591"/>
    </row>
    <row r="44" spans="1:5" x14ac:dyDescent="0.25">
      <c r="A44" s="1126" t="s">
        <v>480</v>
      </c>
      <c r="B44" s="1127"/>
      <c r="C44" s="1149" t="s">
        <v>476</v>
      </c>
      <c r="D44" s="1132" t="s">
        <v>508</v>
      </c>
      <c r="E44" s="1135" t="s">
        <v>485</v>
      </c>
    </row>
    <row r="45" spans="1:5" x14ac:dyDescent="0.25">
      <c r="A45" s="1128"/>
      <c r="B45" s="1129"/>
      <c r="C45" s="1150"/>
      <c r="D45" s="1133" t="s">
        <v>477</v>
      </c>
      <c r="E45" s="1136" t="s">
        <v>479</v>
      </c>
    </row>
    <row r="46" spans="1:5" ht="13" thickBot="1" x14ac:dyDescent="0.3">
      <c r="A46" s="1130"/>
      <c r="B46" s="1131"/>
      <c r="C46" s="1151"/>
      <c r="D46" s="1134" t="s">
        <v>478</v>
      </c>
      <c r="E46" s="1137"/>
    </row>
    <row r="47" spans="1:5" ht="24.65" customHeight="1" x14ac:dyDescent="0.25">
      <c r="A47" s="571" t="s">
        <v>262</v>
      </c>
      <c r="B47" s="581" t="s">
        <v>512</v>
      </c>
      <c r="C47" s="620"/>
      <c r="D47" s="620"/>
      <c r="E47" s="620"/>
    </row>
    <row r="48" spans="1:5" ht="24.75" customHeight="1" x14ac:dyDescent="0.25">
      <c r="A48" s="573" t="s">
        <v>263</v>
      </c>
      <c r="B48" s="582" t="s">
        <v>504</v>
      </c>
      <c r="C48" s="620"/>
      <c r="D48" s="620"/>
      <c r="E48" s="620"/>
    </row>
    <row r="49" spans="1:5" ht="10" customHeight="1" thickBot="1" x14ac:dyDescent="0.3">
      <c r="B49" s="568"/>
    </row>
    <row r="50" spans="1:5" ht="12.75" customHeight="1" x14ac:dyDescent="0.25">
      <c r="A50" s="1126" t="s">
        <v>486</v>
      </c>
      <c r="B50" s="1127"/>
      <c r="C50" s="1149" t="s">
        <v>476</v>
      </c>
      <c r="D50" s="1132" t="s">
        <v>508</v>
      </c>
      <c r="E50" s="1135" t="s">
        <v>485</v>
      </c>
    </row>
    <row r="51" spans="1:5" ht="12.75" customHeight="1" x14ac:dyDescent="0.25">
      <c r="A51" s="1128"/>
      <c r="B51" s="1129"/>
      <c r="C51" s="1150"/>
      <c r="D51" s="1133" t="s">
        <v>477</v>
      </c>
      <c r="E51" s="1136" t="s">
        <v>479</v>
      </c>
    </row>
    <row r="52" spans="1:5" ht="13.5" customHeight="1" thickBot="1" x14ac:dyDescent="0.3">
      <c r="A52" s="1130"/>
      <c r="B52" s="1131"/>
      <c r="C52" s="1151"/>
      <c r="D52" s="1134" t="s">
        <v>478</v>
      </c>
      <c r="E52" s="1137"/>
    </row>
    <row r="53" spans="1:5" ht="24.75" customHeight="1" x14ac:dyDescent="0.25">
      <c r="A53" s="571" t="s">
        <v>262</v>
      </c>
      <c r="B53" s="572" t="s">
        <v>494</v>
      </c>
      <c r="C53" s="620"/>
      <c r="D53" s="620"/>
      <c r="E53" s="620"/>
    </row>
    <row r="54" spans="1:5" ht="10" customHeight="1" thickBot="1" x14ac:dyDescent="0.3">
      <c r="B54" s="568"/>
    </row>
    <row r="55" spans="1:5" ht="12.75" customHeight="1" x14ac:dyDescent="0.25">
      <c r="A55" s="1126" t="s">
        <v>481</v>
      </c>
      <c r="B55" s="1127"/>
      <c r="C55" s="1149" t="s">
        <v>476</v>
      </c>
      <c r="D55" s="1132" t="s">
        <v>508</v>
      </c>
      <c r="E55" s="1135" t="s">
        <v>485</v>
      </c>
    </row>
    <row r="56" spans="1:5" ht="12.75" customHeight="1" x14ac:dyDescent="0.25">
      <c r="A56" s="1128"/>
      <c r="B56" s="1129"/>
      <c r="C56" s="1150"/>
      <c r="D56" s="1133" t="s">
        <v>477</v>
      </c>
      <c r="E56" s="1136" t="s">
        <v>479</v>
      </c>
    </row>
    <row r="57" spans="1:5" ht="13.5" customHeight="1" thickBot="1" x14ac:dyDescent="0.3">
      <c r="A57" s="1130"/>
      <c r="B57" s="1131"/>
      <c r="C57" s="1151"/>
      <c r="D57" s="1134" t="s">
        <v>478</v>
      </c>
      <c r="E57" s="1137"/>
    </row>
    <row r="58" spans="1:5" ht="24.75" customHeight="1" x14ac:dyDescent="0.25">
      <c r="A58" s="571" t="s">
        <v>262</v>
      </c>
      <c r="B58" s="572" t="s">
        <v>272</v>
      </c>
      <c r="C58" s="620"/>
      <c r="D58" s="620"/>
      <c r="E58" s="620"/>
    </row>
    <row r="59" spans="1:5" ht="24.75" customHeight="1" x14ac:dyDescent="0.25">
      <c r="A59" s="573" t="s">
        <v>263</v>
      </c>
      <c r="B59" s="574" t="s">
        <v>273</v>
      </c>
      <c r="C59" s="620"/>
      <c r="D59" s="620"/>
      <c r="E59" s="620"/>
    </row>
    <row r="60" spans="1:5" ht="24.75" customHeight="1" x14ac:dyDescent="0.25">
      <c r="A60" s="573" t="s">
        <v>264</v>
      </c>
      <c r="B60" s="574" t="s">
        <v>495</v>
      </c>
      <c r="C60" s="620"/>
      <c r="D60" s="620"/>
      <c r="E60" s="620"/>
    </row>
    <row r="61" spans="1:5" ht="10" customHeight="1" thickBot="1" x14ac:dyDescent="0.3">
      <c r="B61" s="568"/>
    </row>
    <row r="62" spans="1:5" ht="12.75" customHeight="1" x14ac:dyDescent="0.25">
      <c r="A62" s="1126" t="s">
        <v>487</v>
      </c>
      <c r="B62" s="1127"/>
      <c r="C62" s="1149" t="s">
        <v>476</v>
      </c>
      <c r="D62" s="1132" t="s">
        <v>508</v>
      </c>
      <c r="E62" s="1135" t="s">
        <v>485</v>
      </c>
    </row>
    <row r="63" spans="1:5" ht="12.75" customHeight="1" x14ac:dyDescent="0.25">
      <c r="A63" s="1128"/>
      <c r="B63" s="1129"/>
      <c r="C63" s="1150"/>
      <c r="D63" s="1133" t="s">
        <v>477</v>
      </c>
      <c r="E63" s="1136" t="s">
        <v>479</v>
      </c>
    </row>
    <row r="64" spans="1:5" ht="13.5" customHeight="1" thickBot="1" x14ac:dyDescent="0.3">
      <c r="A64" s="1130"/>
      <c r="B64" s="1131"/>
      <c r="C64" s="1151"/>
      <c r="D64" s="1134" t="s">
        <v>478</v>
      </c>
      <c r="E64" s="1137"/>
    </row>
    <row r="65" spans="1:13" ht="24.75" customHeight="1" x14ac:dyDescent="0.25">
      <c r="A65" s="592" t="s">
        <v>520</v>
      </c>
      <c r="B65" s="584" t="s">
        <v>521</v>
      </c>
      <c r="C65" s="620"/>
      <c r="D65" s="620"/>
      <c r="E65" s="620"/>
    </row>
    <row r="66" spans="1:13" ht="24.75" customHeight="1" x14ac:dyDescent="0.25">
      <c r="A66" s="571" t="s">
        <v>263</v>
      </c>
      <c r="B66" s="572" t="s">
        <v>274</v>
      </c>
      <c r="C66" s="620"/>
      <c r="D66" s="620"/>
      <c r="E66" s="620"/>
    </row>
    <row r="67" spans="1:13" ht="24.75" customHeight="1" x14ac:dyDescent="0.25">
      <c r="A67" s="571" t="s">
        <v>522</v>
      </c>
      <c r="B67" s="572" t="s">
        <v>523</v>
      </c>
      <c r="C67" s="620"/>
      <c r="D67" s="620"/>
      <c r="E67" s="620"/>
    </row>
    <row r="68" spans="1:13" ht="24.75" customHeight="1" x14ac:dyDescent="0.25">
      <c r="A68" s="571" t="s">
        <v>265</v>
      </c>
      <c r="B68" s="572" t="s">
        <v>524</v>
      </c>
      <c r="C68" s="620"/>
      <c r="D68" s="620"/>
      <c r="E68" s="620"/>
    </row>
    <row r="69" spans="1:13" ht="35.15" customHeight="1" x14ac:dyDescent="0.25">
      <c r="A69" s="573" t="s">
        <v>266</v>
      </c>
      <c r="B69" s="574" t="s">
        <v>496</v>
      </c>
      <c r="C69" s="620"/>
      <c r="D69" s="620"/>
      <c r="E69" s="620"/>
    </row>
    <row r="70" spans="1:13" ht="24.75" customHeight="1" x14ac:dyDescent="0.25">
      <c r="A70" s="573" t="s">
        <v>267</v>
      </c>
      <c r="B70" s="574" t="s">
        <v>497</v>
      </c>
      <c r="C70" s="620"/>
      <c r="D70" s="620"/>
      <c r="E70" s="620"/>
    </row>
    <row r="71" spans="1:13" ht="24.75" customHeight="1" x14ac:dyDescent="0.25">
      <c r="A71" s="573" t="s">
        <v>144</v>
      </c>
      <c r="B71" s="574" t="s">
        <v>498</v>
      </c>
      <c r="C71" s="620"/>
      <c r="D71" s="620"/>
      <c r="E71" s="620"/>
    </row>
    <row r="72" spans="1:13" ht="24.75" customHeight="1" x14ac:dyDescent="0.25">
      <c r="A72" s="573" t="s">
        <v>251</v>
      </c>
      <c r="B72" s="574" t="s">
        <v>525</v>
      </c>
      <c r="C72" s="620"/>
      <c r="D72" s="620"/>
      <c r="E72" s="620"/>
    </row>
    <row r="73" spans="1:13" ht="24.75" customHeight="1" x14ac:dyDescent="0.25">
      <c r="A73" s="573" t="s">
        <v>252</v>
      </c>
      <c r="B73" s="574" t="s">
        <v>602</v>
      </c>
      <c r="C73" s="620"/>
      <c r="D73" s="620"/>
      <c r="E73" s="620"/>
    </row>
    <row r="74" spans="1:13" ht="24.75" customHeight="1" x14ac:dyDescent="0.25">
      <c r="A74" s="573" t="s">
        <v>20</v>
      </c>
      <c r="B74" s="574" t="s">
        <v>526</v>
      </c>
      <c r="C74" s="620"/>
      <c r="D74" s="620"/>
      <c r="E74" s="620"/>
    </row>
    <row r="75" spans="1:13" ht="10" customHeight="1" thickBot="1" x14ac:dyDescent="0.3">
      <c r="B75" s="568"/>
    </row>
    <row r="76" spans="1:13" ht="30" customHeight="1" thickTop="1" thickBot="1" x14ac:dyDescent="0.3">
      <c r="A76" s="1146" t="s">
        <v>542</v>
      </c>
      <c r="B76" s="1147"/>
      <c r="C76" s="1147"/>
      <c r="D76" s="1147"/>
      <c r="E76" s="1148"/>
      <c r="F76" s="575"/>
      <c r="G76" s="575"/>
      <c r="H76" s="575"/>
      <c r="I76" s="575"/>
      <c r="J76" s="575"/>
      <c r="K76" s="575"/>
      <c r="L76" s="575"/>
      <c r="M76" s="575"/>
    </row>
    <row r="77" spans="1:13" ht="13" thickTop="1" x14ac:dyDescent="0.25"/>
    <row r="78" spans="1:13" ht="13" x14ac:dyDescent="0.3">
      <c r="A78" s="577" t="s">
        <v>492</v>
      </c>
    </row>
    <row r="79" spans="1:13" ht="17.149999999999999" customHeight="1" x14ac:dyDescent="0.25">
      <c r="A79" s="1057"/>
      <c r="B79" s="1057"/>
      <c r="C79" s="1057"/>
      <c r="D79" s="1057"/>
      <c r="E79" s="1057"/>
    </row>
    <row r="80" spans="1:13" ht="17.149999999999999" customHeight="1" x14ac:dyDescent="0.25">
      <c r="A80" s="1057"/>
      <c r="B80" s="1057"/>
      <c r="C80" s="1057"/>
      <c r="D80" s="1057"/>
      <c r="E80" s="1057"/>
    </row>
    <row r="81" spans="1:5" ht="17.149999999999999" customHeight="1" x14ac:dyDescent="0.25">
      <c r="A81" s="1057"/>
      <c r="B81" s="1057"/>
      <c r="C81" s="1057"/>
      <c r="D81" s="1057"/>
      <c r="E81" s="1057"/>
    </row>
    <row r="82" spans="1:5" ht="17.149999999999999" customHeight="1" x14ac:dyDescent="0.25">
      <c r="A82" s="1057"/>
      <c r="B82" s="1057"/>
      <c r="C82" s="1057"/>
      <c r="D82" s="1057"/>
      <c r="E82" s="1057"/>
    </row>
    <row r="83" spans="1:5" ht="17.149999999999999" customHeight="1" x14ac:dyDescent="0.25">
      <c r="A83" s="1057"/>
      <c r="B83" s="1057"/>
      <c r="C83" s="1057"/>
      <c r="D83" s="1057"/>
      <c r="E83" s="1057"/>
    </row>
    <row r="84" spans="1:5" ht="17.149999999999999" customHeight="1" x14ac:dyDescent="0.25">
      <c r="A84" s="1057"/>
      <c r="B84" s="1057"/>
      <c r="C84" s="1057"/>
      <c r="D84" s="1057"/>
      <c r="E84" s="1057"/>
    </row>
  </sheetData>
  <sheetProtection algorithmName="SHA-512" hashValue="YHwNFzriPA1ZfdTP6knp+XHqyznZfRELio+vXrvooNOuS9jjjCnbnTDxy/YXOy5cCGt/ZYIFpch3gteLlhTm4w==" saltValue="IC3eH5lwSYVUfGNNF3sVVg==" spinCount="100000" sheet="1" objects="1" scenarios="1"/>
  <mergeCells count="32">
    <mergeCell ref="E44:E46"/>
    <mergeCell ref="A84:E84"/>
    <mergeCell ref="A76:E76"/>
    <mergeCell ref="D55:D57"/>
    <mergeCell ref="E55:E57"/>
    <mergeCell ref="A62:B64"/>
    <mergeCell ref="D62:D64"/>
    <mergeCell ref="E62:E64"/>
    <mergeCell ref="C55:C57"/>
    <mergeCell ref="C62:C64"/>
    <mergeCell ref="A55:B57"/>
    <mergeCell ref="A79:E79"/>
    <mergeCell ref="A80:E80"/>
    <mergeCell ref="A81:E81"/>
    <mergeCell ref="A82:E82"/>
    <mergeCell ref="A83:E83"/>
    <mergeCell ref="A50:B52"/>
    <mergeCell ref="D50:D52"/>
    <mergeCell ref="E50:E52"/>
    <mergeCell ref="A12:B14"/>
    <mergeCell ref="D12:D14"/>
    <mergeCell ref="E12:E14"/>
    <mergeCell ref="A24:E24"/>
    <mergeCell ref="C50:C52"/>
    <mergeCell ref="C12:C14"/>
    <mergeCell ref="C26:C28"/>
    <mergeCell ref="C44:C46"/>
    <mergeCell ref="A26:B28"/>
    <mergeCell ref="D26:D28"/>
    <mergeCell ref="E26:E28"/>
    <mergeCell ref="A44:B46"/>
    <mergeCell ref="D44:D46"/>
  </mergeCells>
  <pageMargins left="0.43307086614173229" right="0.43307086614173229" top="0.31496062992125984" bottom="0.15748031496062992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880" r:id="rId4" name="Group Box 136">
              <controlPr defaultSize="0" print="0" autoFill="0" autoPict="0">
                <anchor moveWithCells="1">
                  <from>
                    <xdr:col>2</xdr:col>
                    <xdr:colOff>12700</xdr:colOff>
                    <xdr:row>15</xdr:row>
                    <xdr:rowOff>69850</xdr:rowOff>
                  </from>
                  <to>
                    <xdr:col>4</xdr:col>
                    <xdr:colOff>565150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6" r:id="rId5" name="Group Box 132">
              <controlPr defaultSize="0" autoFill="0" autoPict="0">
                <anchor moveWithCells="1">
                  <from>
                    <xdr:col>2</xdr:col>
                    <xdr:colOff>12700</xdr:colOff>
                    <xdr:row>14</xdr:row>
                    <xdr:rowOff>0</xdr:rowOff>
                  </from>
                  <to>
                    <xdr:col>5</xdr:col>
                    <xdr:colOff>127000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1" r:id="rId6" name="Option Button 137">
              <controlPr defaultSize="0" autoFill="0" autoLine="0" autoPict="0">
                <anchor moveWithCells="1">
                  <from>
                    <xdr:col>2</xdr:col>
                    <xdr:colOff>209550</xdr:colOff>
                    <xdr:row>16</xdr:row>
                    <xdr:rowOff>50800</xdr:rowOff>
                  </from>
                  <to>
                    <xdr:col>2</xdr:col>
                    <xdr:colOff>469900</xdr:colOff>
                    <xdr:row>16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2" r:id="rId7" name="Option Button 138">
              <controlPr defaultSize="0" autoFill="0" autoLine="0" autoPict="0">
                <anchor moveWithCells="1">
                  <from>
                    <xdr:col>3</xdr:col>
                    <xdr:colOff>209550</xdr:colOff>
                    <xdr:row>16</xdr:row>
                    <xdr:rowOff>50800</xdr:rowOff>
                  </from>
                  <to>
                    <xdr:col>3</xdr:col>
                    <xdr:colOff>469900</xdr:colOff>
                    <xdr:row>16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3" r:id="rId8" name="Option Button 139">
              <controlPr defaultSize="0" autoFill="0" autoLine="0" autoPict="0">
                <anchor moveWithCells="1">
                  <from>
                    <xdr:col>4</xdr:col>
                    <xdr:colOff>209550</xdr:colOff>
                    <xdr:row>16</xdr:row>
                    <xdr:rowOff>50800</xdr:rowOff>
                  </from>
                  <to>
                    <xdr:col>4</xdr:col>
                    <xdr:colOff>469900</xdr:colOff>
                    <xdr:row>16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4" r:id="rId9" name="Group Box 140">
              <controlPr defaultSize="0" autoFill="0" autoPict="0">
                <anchor moveWithCells="1">
                  <from>
                    <xdr:col>2</xdr:col>
                    <xdr:colOff>0</xdr:colOff>
                    <xdr:row>16</xdr:row>
                    <xdr:rowOff>0</xdr:rowOff>
                  </from>
                  <to>
                    <xdr:col>5</xdr:col>
                    <xdr:colOff>95250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5" r:id="rId10" name="Group Box 141">
              <controlPr defaultSize="0" autoFill="0" autoPict="0">
                <anchor moveWithCells="1">
                  <from>
                    <xdr:col>2</xdr:col>
                    <xdr:colOff>12700</xdr:colOff>
                    <xdr:row>17</xdr:row>
                    <xdr:rowOff>609600</xdr:rowOff>
                  </from>
                  <to>
                    <xdr:col>5</xdr:col>
                    <xdr:colOff>95250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0" r:id="rId11" name="Option Button 146">
              <controlPr defaultSize="0" autoFill="0" autoLine="0" autoPict="0">
                <anchor moveWithCells="1">
                  <from>
                    <xdr:col>2</xdr:col>
                    <xdr:colOff>209550</xdr:colOff>
                    <xdr:row>17</xdr:row>
                    <xdr:rowOff>203200</xdr:rowOff>
                  </from>
                  <to>
                    <xdr:col>2</xdr:col>
                    <xdr:colOff>444500</xdr:colOff>
                    <xdr:row>17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1" r:id="rId12" name="Option Button 147">
              <controlPr defaultSize="0" autoFill="0" autoLine="0" autoPict="0">
                <anchor moveWithCells="1">
                  <from>
                    <xdr:col>3</xdr:col>
                    <xdr:colOff>203200</xdr:colOff>
                    <xdr:row>17</xdr:row>
                    <xdr:rowOff>196850</xdr:rowOff>
                  </from>
                  <to>
                    <xdr:col>3</xdr:col>
                    <xdr:colOff>438150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2" r:id="rId13" name="Option Button 148">
              <controlPr defaultSize="0" autoFill="0" autoLine="0" autoPict="0">
                <anchor moveWithCells="1">
                  <from>
                    <xdr:col>4</xdr:col>
                    <xdr:colOff>228600</xdr:colOff>
                    <xdr:row>17</xdr:row>
                    <xdr:rowOff>196850</xdr:rowOff>
                  </from>
                  <to>
                    <xdr:col>4</xdr:col>
                    <xdr:colOff>469900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3" r:id="rId14" name="Group Box 149">
              <controlPr defaultSize="0" autoFill="0" autoPict="0">
                <anchor moveWithCells="1">
                  <from>
                    <xdr:col>2</xdr:col>
                    <xdr:colOff>12700</xdr:colOff>
                    <xdr:row>17</xdr:row>
                    <xdr:rowOff>12700</xdr:rowOff>
                  </from>
                  <to>
                    <xdr:col>5</xdr:col>
                    <xdr:colOff>95250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4" r:id="rId15" name="Option Button 150">
              <controlPr defaultSize="0" autoFill="0" autoLine="0" autoPict="0">
                <anchor moveWithCells="1">
                  <from>
                    <xdr:col>2</xdr:col>
                    <xdr:colOff>222250</xdr:colOff>
                    <xdr:row>18</xdr:row>
                    <xdr:rowOff>203200</xdr:rowOff>
                  </from>
                  <to>
                    <xdr:col>2</xdr:col>
                    <xdr:colOff>488950</xdr:colOff>
                    <xdr:row>18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5" r:id="rId16" name="Option Button 151">
              <controlPr defaultSize="0" autoFill="0" autoLine="0" autoPict="0">
                <anchor moveWithCells="1">
                  <from>
                    <xdr:col>3</xdr:col>
                    <xdr:colOff>222250</xdr:colOff>
                    <xdr:row>18</xdr:row>
                    <xdr:rowOff>209550</xdr:rowOff>
                  </from>
                  <to>
                    <xdr:col>3</xdr:col>
                    <xdr:colOff>488950</xdr:colOff>
                    <xdr:row>18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6" r:id="rId17" name="Option Button 152">
              <controlPr defaultSize="0" autoFill="0" autoLine="0" autoPict="0">
                <anchor moveWithCells="1">
                  <from>
                    <xdr:col>4</xdr:col>
                    <xdr:colOff>222250</xdr:colOff>
                    <xdr:row>18</xdr:row>
                    <xdr:rowOff>209550</xdr:rowOff>
                  </from>
                  <to>
                    <xdr:col>4</xdr:col>
                    <xdr:colOff>488950</xdr:colOff>
                    <xdr:row>18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7" r:id="rId18" name="Option Button 153">
              <controlPr defaultSize="0" autoFill="0" autoLine="0" autoPict="0">
                <anchor moveWithCells="1">
                  <from>
                    <xdr:col>2</xdr:col>
                    <xdr:colOff>209550</xdr:colOff>
                    <xdr:row>19</xdr:row>
                    <xdr:rowOff>50800</xdr:rowOff>
                  </from>
                  <to>
                    <xdr:col>2</xdr:col>
                    <xdr:colOff>469900</xdr:colOff>
                    <xdr:row>19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8" r:id="rId19" name="Option Button 154">
              <controlPr defaultSize="0" autoFill="0" autoLine="0" autoPict="0">
                <anchor moveWithCells="1">
                  <from>
                    <xdr:col>3</xdr:col>
                    <xdr:colOff>209550</xdr:colOff>
                    <xdr:row>19</xdr:row>
                    <xdr:rowOff>50800</xdr:rowOff>
                  </from>
                  <to>
                    <xdr:col>3</xdr:col>
                    <xdr:colOff>469900</xdr:colOff>
                    <xdr:row>19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9" r:id="rId20" name="Option Button 155">
              <controlPr defaultSize="0" autoFill="0" autoLine="0" autoPict="0">
                <anchor moveWithCells="1">
                  <from>
                    <xdr:col>4</xdr:col>
                    <xdr:colOff>209550</xdr:colOff>
                    <xdr:row>19</xdr:row>
                    <xdr:rowOff>50800</xdr:rowOff>
                  </from>
                  <to>
                    <xdr:col>4</xdr:col>
                    <xdr:colOff>469900</xdr:colOff>
                    <xdr:row>19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0" r:id="rId21" name="Group Box 156">
              <controlPr defaultSize="0" autoFill="0" autoPict="0">
                <anchor moveWithCells="1">
                  <from>
                    <xdr:col>2</xdr:col>
                    <xdr:colOff>0</xdr:colOff>
                    <xdr:row>19</xdr:row>
                    <xdr:rowOff>12700</xdr:rowOff>
                  </from>
                  <to>
                    <xdr:col>5</xdr:col>
                    <xdr:colOff>127000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1" r:id="rId22" name="Option Button 157">
              <controlPr defaultSize="0" autoFill="0" autoLine="0" autoPict="0">
                <anchor moveWithCells="1">
                  <from>
                    <xdr:col>2</xdr:col>
                    <xdr:colOff>209550</xdr:colOff>
                    <xdr:row>21</xdr:row>
                    <xdr:rowOff>50800</xdr:rowOff>
                  </from>
                  <to>
                    <xdr:col>2</xdr:col>
                    <xdr:colOff>469900</xdr:colOff>
                    <xdr:row>21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2" r:id="rId23" name="Option Button 158">
              <controlPr defaultSize="0" autoFill="0" autoLine="0" autoPict="0">
                <anchor moveWithCells="1">
                  <from>
                    <xdr:col>3</xdr:col>
                    <xdr:colOff>209550</xdr:colOff>
                    <xdr:row>21</xdr:row>
                    <xdr:rowOff>50800</xdr:rowOff>
                  </from>
                  <to>
                    <xdr:col>3</xdr:col>
                    <xdr:colOff>469900</xdr:colOff>
                    <xdr:row>21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3" r:id="rId24" name="Option Button 159">
              <controlPr defaultSize="0" autoFill="0" autoLine="0" autoPict="0">
                <anchor moveWithCells="1">
                  <from>
                    <xdr:col>4</xdr:col>
                    <xdr:colOff>209550</xdr:colOff>
                    <xdr:row>21</xdr:row>
                    <xdr:rowOff>50800</xdr:rowOff>
                  </from>
                  <to>
                    <xdr:col>4</xdr:col>
                    <xdr:colOff>469900</xdr:colOff>
                    <xdr:row>21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4" r:id="rId25" name="Group Box 160">
              <controlPr defaultSize="0" autoFill="0" autoPict="0">
                <anchor moveWithCells="1">
                  <from>
                    <xdr:col>2</xdr:col>
                    <xdr:colOff>0</xdr:colOff>
                    <xdr:row>21</xdr:row>
                    <xdr:rowOff>0</xdr:rowOff>
                  </from>
                  <to>
                    <xdr:col>5</xdr:col>
                    <xdr:colOff>146050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5" r:id="rId26" name="Group Box 161">
              <controlPr defaultSize="0" print="0" autoFill="0" autoPict="0">
                <anchor moveWithCells="1">
                  <from>
                    <xdr:col>2</xdr:col>
                    <xdr:colOff>12700</xdr:colOff>
                    <xdr:row>28</xdr:row>
                    <xdr:rowOff>69850</xdr:rowOff>
                  </from>
                  <to>
                    <xdr:col>4</xdr:col>
                    <xdr:colOff>565150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9" r:id="rId27" name="Option Button 165">
              <controlPr defaultSize="0" autoFill="0" autoLine="0" autoPict="0">
                <anchor moveWithCells="1">
                  <from>
                    <xdr:col>2</xdr:col>
                    <xdr:colOff>209550</xdr:colOff>
                    <xdr:row>29</xdr:row>
                    <xdr:rowOff>50800</xdr:rowOff>
                  </from>
                  <to>
                    <xdr:col>2</xdr:col>
                    <xdr:colOff>469900</xdr:colOff>
                    <xdr:row>29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0" r:id="rId28" name="Option Button 166">
              <controlPr defaultSize="0" autoFill="0" autoLine="0" autoPict="0">
                <anchor moveWithCells="1">
                  <from>
                    <xdr:col>3</xdr:col>
                    <xdr:colOff>209550</xdr:colOff>
                    <xdr:row>29</xdr:row>
                    <xdr:rowOff>50800</xdr:rowOff>
                  </from>
                  <to>
                    <xdr:col>3</xdr:col>
                    <xdr:colOff>469900</xdr:colOff>
                    <xdr:row>29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1" r:id="rId29" name="Option Button 167">
              <controlPr defaultSize="0" autoFill="0" autoLine="0" autoPict="0">
                <anchor moveWithCells="1">
                  <from>
                    <xdr:col>4</xdr:col>
                    <xdr:colOff>209550</xdr:colOff>
                    <xdr:row>29</xdr:row>
                    <xdr:rowOff>50800</xdr:rowOff>
                  </from>
                  <to>
                    <xdr:col>4</xdr:col>
                    <xdr:colOff>469900</xdr:colOff>
                    <xdr:row>29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2" r:id="rId30" name="Group Box 168">
              <controlPr defaultSize="0" autoFill="0" autoPict="0">
                <anchor moveWithCells="1">
                  <from>
                    <xdr:col>2</xdr:col>
                    <xdr:colOff>0</xdr:colOff>
                    <xdr:row>29</xdr:row>
                    <xdr:rowOff>0</xdr:rowOff>
                  </from>
                  <to>
                    <xdr:col>5</xdr:col>
                    <xdr:colOff>95250</xdr:colOff>
                    <xdr:row>29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3" r:id="rId31" name="Option Button 169">
              <controlPr defaultSize="0" autoFill="0" autoLine="0" autoPict="0">
                <anchor moveWithCells="1">
                  <from>
                    <xdr:col>2</xdr:col>
                    <xdr:colOff>209550</xdr:colOff>
                    <xdr:row>33</xdr:row>
                    <xdr:rowOff>50800</xdr:rowOff>
                  </from>
                  <to>
                    <xdr:col>2</xdr:col>
                    <xdr:colOff>469900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4" r:id="rId32" name="Option Button 170">
              <controlPr defaultSize="0" autoFill="0" autoLine="0" autoPict="0">
                <anchor moveWithCells="1">
                  <from>
                    <xdr:col>3</xdr:col>
                    <xdr:colOff>209550</xdr:colOff>
                    <xdr:row>33</xdr:row>
                    <xdr:rowOff>50800</xdr:rowOff>
                  </from>
                  <to>
                    <xdr:col>3</xdr:col>
                    <xdr:colOff>469900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5" r:id="rId33" name="Option Button 171">
              <controlPr defaultSize="0" autoFill="0" autoLine="0" autoPict="0">
                <anchor moveWithCells="1">
                  <from>
                    <xdr:col>4</xdr:col>
                    <xdr:colOff>209550</xdr:colOff>
                    <xdr:row>33</xdr:row>
                    <xdr:rowOff>50800</xdr:rowOff>
                  </from>
                  <to>
                    <xdr:col>4</xdr:col>
                    <xdr:colOff>469900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6" r:id="rId34" name="Group Box 172">
              <controlPr defaultSize="0" autoFill="0" autoPict="0">
                <anchor moveWithCells="1">
                  <from>
                    <xdr:col>2</xdr:col>
                    <xdr:colOff>0</xdr:colOff>
                    <xdr:row>33</xdr:row>
                    <xdr:rowOff>0</xdr:rowOff>
                  </from>
                  <to>
                    <xdr:col>5</xdr:col>
                    <xdr:colOff>95250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7" r:id="rId35" name="Option Button 173">
              <controlPr defaultSize="0" autoFill="0" autoLine="0" autoPict="0">
                <anchor moveWithCells="1">
                  <from>
                    <xdr:col>2</xdr:col>
                    <xdr:colOff>209550</xdr:colOff>
                    <xdr:row>34</xdr:row>
                    <xdr:rowOff>50800</xdr:rowOff>
                  </from>
                  <to>
                    <xdr:col>2</xdr:col>
                    <xdr:colOff>469900</xdr:colOff>
                    <xdr:row>34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8" r:id="rId36" name="Option Button 174">
              <controlPr defaultSize="0" autoFill="0" autoLine="0" autoPict="0">
                <anchor moveWithCells="1">
                  <from>
                    <xdr:col>3</xdr:col>
                    <xdr:colOff>209550</xdr:colOff>
                    <xdr:row>34</xdr:row>
                    <xdr:rowOff>50800</xdr:rowOff>
                  </from>
                  <to>
                    <xdr:col>3</xdr:col>
                    <xdr:colOff>469900</xdr:colOff>
                    <xdr:row>34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9" r:id="rId37" name="Option Button 175">
              <controlPr defaultSize="0" autoFill="0" autoLine="0" autoPict="0">
                <anchor moveWithCells="1">
                  <from>
                    <xdr:col>4</xdr:col>
                    <xdr:colOff>209550</xdr:colOff>
                    <xdr:row>34</xdr:row>
                    <xdr:rowOff>50800</xdr:rowOff>
                  </from>
                  <to>
                    <xdr:col>4</xdr:col>
                    <xdr:colOff>469900</xdr:colOff>
                    <xdr:row>34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0" r:id="rId38" name="Group Box 176">
              <controlPr defaultSize="0" autoFill="0" autoPict="0">
                <anchor moveWithCells="1">
                  <from>
                    <xdr:col>2</xdr:col>
                    <xdr:colOff>0</xdr:colOff>
                    <xdr:row>34</xdr:row>
                    <xdr:rowOff>0</xdr:rowOff>
                  </from>
                  <to>
                    <xdr:col>5</xdr:col>
                    <xdr:colOff>95250</xdr:colOff>
                    <xdr:row>34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1" r:id="rId39" name="Option Button 177">
              <controlPr defaultSize="0" autoFill="0" autoLine="0" autoPict="0">
                <anchor moveWithCells="1">
                  <from>
                    <xdr:col>2</xdr:col>
                    <xdr:colOff>209550</xdr:colOff>
                    <xdr:row>35</xdr:row>
                    <xdr:rowOff>50800</xdr:rowOff>
                  </from>
                  <to>
                    <xdr:col>2</xdr:col>
                    <xdr:colOff>469900</xdr:colOff>
                    <xdr:row>35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2" r:id="rId40" name="Option Button 178">
              <controlPr defaultSize="0" autoFill="0" autoLine="0" autoPict="0">
                <anchor moveWithCells="1">
                  <from>
                    <xdr:col>3</xdr:col>
                    <xdr:colOff>209550</xdr:colOff>
                    <xdr:row>35</xdr:row>
                    <xdr:rowOff>50800</xdr:rowOff>
                  </from>
                  <to>
                    <xdr:col>3</xdr:col>
                    <xdr:colOff>469900</xdr:colOff>
                    <xdr:row>35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3" r:id="rId41" name="Option Button 179">
              <controlPr defaultSize="0" autoFill="0" autoLine="0" autoPict="0">
                <anchor moveWithCells="1">
                  <from>
                    <xdr:col>4</xdr:col>
                    <xdr:colOff>209550</xdr:colOff>
                    <xdr:row>35</xdr:row>
                    <xdr:rowOff>50800</xdr:rowOff>
                  </from>
                  <to>
                    <xdr:col>4</xdr:col>
                    <xdr:colOff>469900</xdr:colOff>
                    <xdr:row>35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4" r:id="rId42" name="Group Box 180">
              <controlPr defaultSize="0" autoFill="0" autoPict="0">
                <anchor moveWithCells="1">
                  <from>
                    <xdr:col>2</xdr:col>
                    <xdr:colOff>0</xdr:colOff>
                    <xdr:row>35</xdr:row>
                    <xdr:rowOff>0</xdr:rowOff>
                  </from>
                  <to>
                    <xdr:col>5</xdr:col>
                    <xdr:colOff>95250</xdr:colOff>
                    <xdr:row>35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5" r:id="rId43" name="Option Button 181">
              <controlPr defaultSize="0" autoFill="0" autoLine="0" autoPict="0">
                <anchor moveWithCells="1">
                  <from>
                    <xdr:col>2</xdr:col>
                    <xdr:colOff>209550</xdr:colOff>
                    <xdr:row>36</xdr:row>
                    <xdr:rowOff>50800</xdr:rowOff>
                  </from>
                  <to>
                    <xdr:col>2</xdr:col>
                    <xdr:colOff>469900</xdr:colOff>
                    <xdr:row>36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6" r:id="rId44" name="Option Button 182">
              <controlPr defaultSize="0" autoFill="0" autoLine="0" autoPict="0">
                <anchor moveWithCells="1">
                  <from>
                    <xdr:col>3</xdr:col>
                    <xdr:colOff>209550</xdr:colOff>
                    <xdr:row>36</xdr:row>
                    <xdr:rowOff>50800</xdr:rowOff>
                  </from>
                  <to>
                    <xdr:col>3</xdr:col>
                    <xdr:colOff>469900</xdr:colOff>
                    <xdr:row>36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7" r:id="rId45" name="Option Button 183">
              <controlPr defaultSize="0" autoFill="0" autoLine="0" autoPict="0">
                <anchor moveWithCells="1">
                  <from>
                    <xdr:col>4</xdr:col>
                    <xdr:colOff>209550</xdr:colOff>
                    <xdr:row>36</xdr:row>
                    <xdr:rowOff>50800</xdr:rowOff>
                  </from>
                  <to>
                    <xdr:col>4</xdr:col>
                    <xdr:colOff>469900</xdr:colOff>
                    <xdr:row>36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8" r:id="rId46" name="Group Box 184">
              <controlPr defaultSize="0" autoFill="0" autoPict="0">
                <anchor moveWithCells="1">
                  <from>
                    <xdr:col>2</xdr:col>
                    <xdr:colOff>0</xdr:colOff>
                    <xdr:row>36</xdr:row>
                    <xdr:rowOff>0</xdr:rowOff>
                  </from>
                  <to>
                    <xdr:col>5</xdr:col>
                    <xdr:colOff>95250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9" r:id="rId47" name="Option Button 185">
              <controlPr defaultSize="0" autoFill="0" autoLine="0" autoPict="0">
                <anchor moveWithCells="1">
                  <from>
                    <xdr:col>2</xdr:col>
                    <xdr:colOff>209550</xdr:colOff>
                    <xdr:row>39</xdr:row>
                    <xdr:rowOff>50800</xdr:rowOff>
                  </from>
                  <to>
                    <xdr:col>2</xdr:col>
                    <xdr:colOff>469900</xdr:colOff>
                    <xdr:row>39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0" r:id="rId48" name="Option Button 186">
              <controlPr defaultSize="0" autoFill="0" autoLine="0" autoPict="0">
                <anchor moveWithCells="1">
                  <from>
                    <xdr:col>3</xdr:col>
                    <xdr:colOff>209550</xdr:colOff>
                    <xdr:row>39</xdr:row>
                    <xdr:rowOff>50800</xdr:rowOff>
                  </from>
                  <to>
                    <xdr:col>3</xdr:col>
                    <xdr:colOff>469900</xdr:colOff>
                    <xdr:row>39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1" r:id="rId49" name="Option Button 187">
              <controlPr defaultSize="0" autoFill="0" autoLine="0" autoPict="0">
                <anchor moveWithCells="1">
                  <from>
                    <xdr:col>4</xdr:col>
                    <xdr:colOff>209550</xdr:colOff>
                    <xdr:row>39</xdr:row>
                    <xdr:rowOff>50800</xdr:rowOff>
                  </from>
                  <to>
                    <xdr:col>4</xdr:col>
                    <xdr:colOff>469900</xdr:colOff>
                    <xdr:row>39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2" r:id="rId50" name="Group Box 188">
              <controlPr defaultSize="0" autoFill="0" autoPict="0">
                <anchor moveWithCells="1">
                  <from>
                    <xdr:col>2</xdr:col>
                    <xdr:colOff>0</xdr:colOff>
                    <xdr:row>39</xdr:row>
                    <xdr:rowOff>0</xdr:rowOff>
                  </from>
                  <to>
                    <xdr:col>5</xdr:col>
                    <xdr:colOff>95250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3" r:id="rId51" name="Option Button 189">
              <controlPr defaultSize="0" autoFill="0" autoLine="0" autoPict="0">
                <anchor moveWithCells="1">
                  <from>
                    <xdr:col>2</xdr:col>
                    <xdr:colOff>209550</xdr:colOff>
                    <xdr:row>32</xdr:row>
                    <xdr:rowOff>50800</xdr:rowOff>
                  </from>
                  <to>
                    <xdr:col>2</xdr:col>
                    <xdr:colOff>469900</xdr:colOff>
                    <xdr:row>32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4" r:id="rId52" name="Option Button 190">
              <controlPr defaultSize="0" autoFill="0" autoLine="0" autoPict="0">
                <anchor moveWithCells="1">
                  <from>
                    <xdr:col>3</xdr:col>
                    <xdr:colOff>209550</xdr:colOff>
                    <xdr:row>32</xdr:row>
                    <xdr:rowOff>50800</xdr:rowOff>
                  </from>
                  <to>
                    <xdr:col>3</xdr:col>
                    <xdr:colOff>469900</xdr:colOff>
                    <xdr:row>32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5" r:id="rId53" name="Option Button 191">
              <controlPr defaultSize="0" autoFill="0" autoLine="0" autoPict="0">
                <anchor moveWithCells="1">
                  <from>
                    <xdr:col>4</xdr:col>
                    <xdr:colOff>209550</xdr:colOff>
                    <xdr:row>32</xdr:row>
                    <xdr:rowOff>50800</xdr:rowOff>
                  </from>
                  <to>
                    <xdr:col>4</xdr:col>
                    <xdr:colOff>469900</xdr:colOff>
                    <xdr:row>32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6" r:id="rId54" name="Group Box 192">
              <controlPr defaultSize="0" autoFill="0" autoPict="0">
                <anchor moveWithCells="1">
                  <from>
                    <xdr:col>2</xdr:col>
                    <xdr:colOff>0</xdr:colOff>
                    <xdr:row>32</xdr:row>
                    <xdr:rowOff>0</xdr:rowOff>
                  </from>
                  <to>
                    <xdr:col>5</xdr:col>
                    <xdr:colOff>95250</xdr:colOff>
                    <xdr:row>32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7" r:id="rId55" name="Option Button 193">
              <controlPr defaultSize="0" autoFill="0" autoLine="0" autoPict="0">
                <anchor moveWithCells="1">
                  <from>
                    <xdr:col>2</xdr:col>
                    <xdr:colOff>209550</xdr:colOff>
                    <xdr:row>31</xdr:row>
                    <xdr:rowOff>50800</xdr:rowOff>
                  </from>
                  <to>
                    <xdr:col>2</xdr:col>
                    <xdr:colOff>469900</xdr:colOff>
                    <xdr:row>31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8" r:id="rId56" name="Option Button 194">
              <controlPr defaultSize="0" autoFill="0" autoLine="0" autoPict="0">
                <anchor moveWithCells="1">
                  <from>
                    <xdr:col>3</xdr:col>
                    <xdr:colOff>209550</xdr:colOff>
                    <xdr:row>31</xdr:row>
                    <xdr:rowOff>50800</xdr:rowOff>
                  </from>
                  <to>
                    <xdr:col>3</xdr:col>
                    <xdr:colOff>469900</xdr:colOff>
                    <xdr:row>31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9" r:id="rId57" name="Option Button 195">
              <controlPr defaultSize="0" autoFill="0" autoLine="0" autoPict="0">
                <anchor moveWithCells="1">
                  <from>
                    <xdr:col>4</xdr:col>
                    <xdr:colOff>209550</xdr:colOff>
                    <xdr:row>31</xdr:row>
                    <xdr:rowOff>50800</xdr:rowOff>
                  </from>
                  <to>
                    <xdr:col>4</xdr:col>
                    <xdr:colOff>469900</xdr:colOff>
                    <xdr:row>31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0" r:id="rId58" name="Group Box 196">
              <controlPr defaultSize="0" autoFill="0" autoPict="0">
                <anchor moveWithCells="1">
                  <from>
                    <xdr:col>2</xdr:col>
                    <xdr:colOff>0</xdr:colOff>
                    <xdr:row>31</xdr:row>
                    <xdr:rowOff>0</xdr:rowOff>
                  </from>
                  <to>
                    <xdr:col>5</xdr:col>
                    <xdr:colOff>95250</xdr:colOff>
                    <xdr:row>31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1" r:id="rId59" name="Group Box 197">
              <controlPr defaultSize="0" print="0" autoFill="0" autoPict="0">
                <anchor moveWithCells="1">
                  <from>
                    <xdr:col>2</xdr:col>
                    <xdr:colOff>12700</xdr:colOff>
                    <xdr:row>30</xdr:row>
                    <xdr:rowOff>69850</xdr:rowOff>
                  </from>
                  <to>
                    <xdr:col>4</xdr:col>
                    <xdr:colOff>565150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5" r:id="rId60" name="Option Button 201">
              <controlPr defaultSize="0" autoFill="0" autoLine="0" autoPict="0">
                <anchor moveWithCells="1">
                  <from>
                    <xdr:col>2</xdr:col>
                    <xdr:colOff>209550</xdr:colOff>
                    <xdr:row>37</xdr:row>
                    <xdr:rowOff>50800</xdr:rowOff>
                  </from>
                  <to>
                    <xdr:col>2</xdr:col>
                    <xdr:colOff>469900</xdr:colOff>
                    <xdr:row>37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6" r:id="rId61" name="Option Button 202">
              <controlPr defaultSize="0" autoFill="0" autoLine="0" autoPict="0">
                <anchor moveWithCells="1">
                  <from>
                    <xdr:col>3</xdr:col>
                    <xdr:colOff>209550</xdr:colOff>
                    <xdr:row>37</xdr:row>
                    <xdr:rowOff>50800</xdr:rowOff>
                  </from>
                  <to>
                    <xdr:col>3</xdr:col>
                    <xdr:colOff>469900</xdr:colOff>
                    <xdr:row>37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7" r:id="rId62" name="Option Button 203">
              <controlPr defaultSize="0" autoFill="0" autoLine="0" autoPict="0">
                <anchor moveWithCells="1">
                  <from>
                    <xdr:col>4</xdr:col>
                    <xdr:colOff>209550</xdr:colOff>
                    <xdr:row>37</xdr:row>
                    <xdr:rowOff>50800</xdr:rowOff>
                  </from>
                  <to>
                    <xdr:col>4</xdr:col>
                    <xdr:colOff>469900</xdr:colOff>
                    <xdr:row>37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8" r:id="rId63" name="Group Box 204">
              <controlPr defaultSize="0" autoFill="0" autoPict="0">
                <anchor moveWithCells="1">
                  <from>
                    <xdr:col>2</xdr:col>
                    <xdr:colOff>0</xdr:colOff>
                    <xdr:row>37</xdr:row>
                    <xdr:rowOff>0</xdr:rowOff>
                  </from>
                  <to>
                    <xdr:col>5</xdr:col>
                    <xdr:colOff>95250</xdr:colOff>
                    <xdr:row>37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9" r:id="rId64" name="Option Button 205">
              <controlPr defaultSize="0" autoFill="0" autoLine="0" autoPict="0">
                <anchor moveWithCells="1">
                  <from>
                    <xdr:col>2</xdr:col>
                    <xdr:colOff>209550</xdr:colOff>
                    <xdr:row>38</xdr:row>
                    <xdr:rowOff>50800</xdr:rowOff>
                  </from>
                  <to>
                    <xdr:col>2</xdr:col>
                    <xdr:colOff>469900</xdr:colOff>
                    <xdr:row>38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0" r:id="rId65" name="Option Button 206">
              <controlPr defaultSize="0" autoFill="0" autoLine="0" autoPict="0">
                <anchor moveWithCells="1">
                  <from>
                    <xdr:col>3</xdr:col>
                    <xdr:colOff>209550</xdr:colOff>
                    <xdr:row>38</xdr:row>
                    <xdr:rowOff>50800</xdr:rowOff>
                  </from>
                  <to>
                    <xdr:col>3</xdr:col>
                    <xdr:colOff>469900</xdr:colOff>
                    <xdr:row>38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1" r:id="rId66" name="Option Button 207">
              <controlPr defaultSize="0" autoFill="0" autoLine="0" autoPict="0">
                <anchor moveWithCells="1">
                  <from>
                    <xdr:col>4</xdr:col>
                    <xdr:colOff>209550</xdr:colOff>
                    <xdr:row>38</xdr:row>
                    <xdr:rowOff>50800</xdr:rowOff>
                  </from>
                  <to>
                    <xdr:col>4</xdr:col>
                    <xdr:colOff>469900</xdr:colOff>
                    <xdr:row>38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2" r:id="rId67" name="Group Box 208">
              <controlPr defaultSize="0" autoFill="0" autoPict="0">
                <anchor moveWithCells="1">
                  <from>
                    <xdr:col>2</xdr:col>
                    <xdr:colOff>0</xdr:colOff>
                    <xdr:row>38</xdr:row>
                    <xdr:rowOff>0</xdr:rowOff>
                  </from>
                  <to>
                    <xdr:col>5</xdr:col>
                    <xdr:colOff>95250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3" r:id="rId68" name="Option Button 209">
              <controlPr defaultSize="0" autoFill="0" autoLine="0" autoPict="0">
                <anchor moveWithCells="1">
                  <from>
                    <xdr:col>2</xdr:col>
                    <xdr:colOff>209550</xdr:colOff>
                    <xdr:row>46</xdr:row>
                    <xdr:rowOff>50800</xdr:rowOff>
                  </from>
                  <to>
                    <xdr:col>2</xdr:col>
                    <xdr:colOff>469900</xdr:colOff>
                    <xdr:row>47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4" r:id="rId69" name="Option Button 210">
              <controlPr defaultSize="0" autoFill="0" autoLine="0" autoPict="0">
                <anchor moveWithCells="1">
                  <from>
                    <xdr:col>3</xdr:col>
                    <xdr:colOff>209550</xdr:colOff>
                    <xdr:row>46</xdr:row>
                    <xdr:rowOff>50800</xdr:rowOff>
                  </from>
                  <to>
                    <xdr:col>3</xdr:col>
                    <xdr:colOff>469900</xdr:colOff>
                    <xdr:row>47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5" r:id="rId70" name="Option Button 211">
              <controlPr defaultSize="0" autoFill="0" autoLine="0" autoPict="0">
                <anchor moveWithCells="1">
                  <from>
                    <xdr:col>4</xdr:col>
                    <xdr:colOff>209550</xdr:colOff>
                    <xdr:row>46</xdr:row>
                    <xdr:rowOff>50800</xdr:rowOff>
                  </from>
                  <to>
                    <xdr:col>4</xdr:col>
                    <xdr:colOff>469900</xdr:colOff>
                    <xdr:row>47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6" r:id="rId71" name="Group Box 212">
              <controlPr defaultSize="0" autoFill="0" autoPict="0">
                <anchor moveWithCells="1">
                  <from>
                    <xdr:col>2</xdr:col>
                    <xdr:colOff>0</xdr:colOff>
                    <xdr:row>46</xdr:row>
                    <xdr:rowOff>0</xdr:rowOff>
                  </from>
                  <to>
                    <xdr:col>5</xdr:col>
                    <xdr:colOff>95250</xdr:colOff>
                    <xdr:row>47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7" r:id="rId72" name="Option Button 213">
              <controlPr defaultSize="0" autoFill="0" autoLine="0" autoPict="0">
                <anchor moveWithCells="1">
                  <from>
                    <xdr:col>2</xdr:col>
                    <xdr:colOff>209550</xdr:colOff>
                    <xdr:row>47</xdr:row>
                    <xdr:rowOff>50800</xdr:rowOff>
                  </from>
                  <to>
                    <xdr:col>2</xdr:col>
                    <xdr:colOff>469900</xdr:colOff>
                    <xdr:row>47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8" r:id="rId73" name="Option Button 214">
              <controlPr defaultSize="0" autoFill="0" autoLine="0" autoPict="0">
                <anchor moveWithCells="1">
                  <from>
                    <xdr:col>3</xdr:col>
                    <xdr:colOff>209550</xdr:colOff>
                    <xdr:row>47</xdr:row>
                    <xdr:rowOff>50800</xdr:rowOff>
                  </from>
                  <to>
                    <xdr:col>3</xdr:col>
                    <xdr:colOff>469900</xdr:colOff>
                    <xdr:row>47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9" r:id="rId74" name="Option Button 215">
              <controlPr defaultSize="0" autoFill="0" autoLine="0" autoPict="0">
                <anchor moveWithCells="1">
                  <from>
                    <xdr:col>4</xdr:col>
                    <xdr:colOff>209550</xdr:colOff>
                    <xdr:row>47</xdr:row>
                    <xdr:rowOff>50800</xdr:rowOff>
                  </from>
                  <to>
                    <xdr:col>4</xdr:col>
                    <xdr:colOff>469900</xdr:colOff>
                    <xdr:row>47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0" r:id="rId75" name="Group Box 216">
              <controlPr defaultSize="0" autoFill="0" autoPict="0">
                <anchor moveWithCells="1">
                  <from>
                    <xdr:col>2</xdr:col>
                    <xdr:colOff>0</xdr:colOff>
                    <xdr:row>47</xdr:row>
                    <xdr:rowOff>0</xdr:rowOff>
                  </from>
                  <to>
                    <xdr:col>5</xdr:col>
                    <xdr:colOff>95250</xdr:colOff>
                    <xdr:row>47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1" r:id="rId76" name="Option Button 217">
              <controlPr defaultSize="0" autoFill="0" autoLine="0" autoPict="0">
                <anchor moveWithCells="1">
                  <from>
                    <xdr:col>2</xdr:col>
                    <xdr:colOff>209550</xdr:colOff>
                    <xdr:row>52</xdr:row>
                    <xdr:rowOff>50800</xdr:rowOff>
                  </from>
                  <to>
                    <xdr:col>2</xdr:col>
                    <xdr:colOff>469900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2" r:id="rId77" name="Option Button 218">
              <controlPr defaultSize="0" autoFill="0" autoLine="0" autoPict="0">
                <anchor moveWithCells="1">
                  <from>
                    <xdr:col>3</xdr:col>
                    <xdr:colOff>209550</xdr:colOff>
                    <xdr:row>52</xdr:row>
                    <xdr:rowOff>50800</xdr:rowOff>
                  </from>
                  <to>
                    <xdr:col>3</xdr:col>
                    <xdr:colOff>469900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3" r:id="rId78" name="Option Button 219">
              <controlPr defaultSize="0" autoFill="0" autoLine="0" autoPict="0">
                <anchor moveWithCells="1">
                  <from>
                    <xdr:col>4</xdr:col>
                    <xdr:colOff>209550</xdr:colOff>
                    <xdr:row>52</xdr:row>
                    <xdr:rowOff>50800</xdr:rowOff>
                  </from>
                  <to>
                    <xdr:col>4</xdr:col>
                    <xdr:colOff>469900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4" r:id="rId79" name="Group Box 220">
              <controlPr defaultSize="0" autoFill="0" autoPict="0">
                <anchor moveWithCells="1">
                  <from>
                    <xdr:col>2</xdr:col>
                    <xdr:colOff>0</xdr:colOff>
                    <xdr:row>52</xdr:row>
                    <xdr:rowOff>0</xdr:rowOff>
                  </from>
                  <to>
                    <xdr:col>5</xdr:col>
                    <xdr:colOff>95250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5" r:id="rId80" name="Option Button 221">
              <controlPr defaultSize="0" autoFill="0" autoLine="0" autoPict="0">
                <anchor moveWithCells="1">
                  <from>
                    <xdr:col>2</xdr:col>
                    <xdr:colOff>209550</xdr:colOff>
                    <xdr:row>57</xdr:row>
                    <xdr:rowOff>50800</xdr:rowOff>
                  </from>
                  <to>
                    <xdr:col>2</xdr:col>
                    <xdr:colOff>469900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6" r:id="rId81" name="Option Button 222">
              <controlPr defaultSize="0" autoFill="0" autoLine="0" autoPict="0">
                <anchor moveWithCells="1">
                  <from>
                    <xdr:col>3</xdr:col>
                    <xdr:colOff>209550</xdr:colOff>
                    <xdr:row>57</xdr:row>
                    <xdr:rowOff>50800</xdr:rowOff>
                  </from>
                  <to>
                    <xdr:col>3</xdr:col>
                    <xdr:colOff>469900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7" r:id="rId82" name="Option Button 223">
              <controlPr defaultSize="0" autoFill="0" autoLine="0" autoPict="0">
                <anchor moveWithCells="1">
                  <from>
                    <xdr:col>4</xdr:col>
                    <xdr:colOff>209550</xdr:colOff>
                    <xdr:row>57</xdr:row>
                    <xdr:rowOff>50800</xdr:rowOff>
                  </from>
                  <to>
                    <xdr:col>4</xdr:col>
                    <xdr:colOff>469900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8" r:id="rId83" name="Group Box 224">
              <controlPr defaultSize="0" autoFill="0" autoPict="0">
                <anchor moveWithCells="1">
                  <from>
                    <xdr:col>2</xdr:col>
                    <xdr:colOff>0</xdr:colOff>
                    <xdr:row>57</xdr:row>
                    <xdr:rowOff>0</xdr:rowOff>
                  </from>
                  <to>
                    <xdr:col>5</xdr:col>
                    <xdr:colOff>95250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9" r:id="rId84" name="Option Button 225">
              <controlPr defaultSize="0" autoFill="0" autoLine="0" autoPict="0">
                <anchor moveWithCells="1">
                  <from>
                    <xdr:col>2</xdr:col>
                    <xdr:colOff>209550</xdr:colOff>
                    <xdr:row>58</xdr:row>
                    <xdr:rowOff>50800</xdr:rowOff>
                  </from>
                  <to>
                    <xdr:col>2</xdr:col>
                    <xdr:colOff>469900</xdr:colOff>
                    <xdr:row>58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0" r:id="rId85" name="Option Button 226">
              <controlPr defaultSize="0" autoFill="0" autoLine="0" autoPict="0">
                <anchor moveWithCells="1">
                  <from>
                    <xdr:col>3</xdr:col>
                    <xdr:colOff>209550</xdr:colOff>
                    <xdr:row>58</xdr:row>
                    <xdr:rowOff>50800</xdr:rowOff>
                  </from>
                  <to>
                    <xdr:col>3</xdr:col>
                    <xdr:colOff>469900</xdr:colOff>
                    <xdr:row>58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1" r:id="rId86" name="Option Button 227">
              <controlPr defaultSize="0" autoFill="0" autoLine="0" autoPict="0">
                <anchor moveWithCells="1">
                  <from>
                    <xdr:col>4</xdr:col>
                    <xdr:colOff>209550</xdr:colOff>
                    <xdr:row>58</xdr:row>
                    <xdr:rowOff>50800</xdr:rowOff>
                  </from>
                  <to>
                    <xdr:col>4</xdr:col>
                    <xdr:colOff>469900</xdr:colOff>
                    <xdr:row>58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2" r:id="rId87" name="Group Box 228">
              <controlPr defaultSize="0" autoFill="0" autoPict="0">
                <anchor moveWithCells="1">
                  <from>
                    <xdr:col>2</xdr:col>
                    <xdr:colOff>0</xdr:colOff>
                    <xdr:row>58</xdr:row>
                    <xdr:rowOff>0</xdr:rowOff>
                  </from>
                  <to>
                    <xdr:col>5</xdr:col>
                    <xdr:colOff>95250</xdr:colOff>
                    <xdr:row>58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3" r:id="rId88" name="Option Button 229">
              <controlPr defaultSize="0" autoFill="0" autoLine="0" autoPict="0">
                <anchor moveWithCells="1">
                  <from>
                    <xdr:col>2</xdr:col>
                    <xdr:colOff>209550</xdr:colOff>
                    <xdr:row>59</xdr:row>
                    <xdr:rowOff>50800</xdr:rowOff>
                  </from>
                  <to>
                    <xdr:col>2</xdr:col>
                    <xdr:colOff>469900</xdr:colOff>
                    <xdr:row>59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4" r:id="rId89" name="Option Button 230">
              <controlPr defaultSize="0" autoFill="0" autoLine="0" autoPict="0">
                <anchor moveWithCells="1">
                  <from>
                    <xdr:col>3</xdr:col>
                    <xdr:colOff>209550</xdr:colOff>
                    <xdr:row>59</xdr:row>
                    <xdr:rowOff>50800</xdr:rowOff>
                  </from>
                  <to>
                    <xdr:col>3</xdr:col>
                    <xdr:colOff>469900</xdr:colOff>
                    <xdr:row>59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5" r:id="rId90" name="Option Button 231">
              <controlPr defaultSize="0" autoFill="0" autoLine="0" autoPict="0">
                <anchor moveWithCells="1">
                  <from>
                    <xdr:col>4</xdr:col>
                    <xdr:colOff>209550</xdr:colOff>
                    <xdr:row>59</xdr:row>
                    <xdr:rowOff>50800</xdr:rowOff>
                  </from>
                  <to>
                    <xdr:col>4</xdr:col>
                    <xdr:colOff>469900</xdr:colOff>
                    <xdr:row>59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6" r:id="rId91" name="Group Box 232">
              <controlPr defaultSize="0" autoFill="0" autoPict="0">
                <anchor moveWithCells="1">
                  <from>
                    <xdr:col>2</xdr:col>
                    <xdr:colOff>0</xdr:colOff>
                    <xdr:row>59</xdr:row>
                    <xdr:rowOff>0</xdr:rowOff>
                  </from>
                  <to>
                    <xdr:col>5</xdr:col>
                    <xdr:colOff>95250</xdr:colOff>
                    <xdr:row>59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7" r:id="rId92" name="Option Button 233">
              <controlPr defaultSize="0" autoFill="0" autoLine="0" autoPict="0">
                <anchor moveWithCells="1">
                  <from>
                    <xdr:col>2</xdr:col>
                    <xdr:colOff>209550</xdr:colOff>
                    <xdr:row>64</xdr:row>
                    <xdr:rowOff>50800</xdr:rowOff>
                  </from>
                  <to>
                    <xdr:col>2</xdr:col>
                    <xdr:colOff>469900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8" r:id="rId93" name="Option Button 234">
              <controlPr defaultSize="0" autoFill="0" autoLine="0" autoPict="0">
                <anchor moveWithCells="1">
                  <from>
                    <xdr:col>3</xdr:col>
                    <xdr:colOff>209550</xdr:colOff>
                    <xdr:row>64</xdr:row>
                    <xdr:rowOff>50800</xdr:rowOff>
                  </from>
                  <to>
                    <xdr:col>3</xdr:col>
                    <xdr:colOff>469900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9" r:id="rId94" name="Option Button 235">
              <controlPr defaultSize="0" autoFill="0" autoLine="0" autoPict="0">
                <anchor moveWithCells="1">
                  <from>
                    <xdr:col>4</xdr:col>
                    <xdr:colOff>209550</xdr:colOff>
                    <xdr:row>64</xdr:row>
                    <xdr:rowOff>50800</xdr:rowOff>
                  </from>
                  <to>
                    <xdr:col>4</xdr:col>
                    <xdr:colOff>469900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0" r:id="rId95" name="Group Box 236">
              <controlPr defaultSize="0" autoFill="0" autoPict="0">
                <anchor moveWithCells="1">
                  <from>
                    <xdr:col>2</xdr:col>
                    <xdr:colOff>0</xdr:colOff>
                    <xdr:row>64</xdr:row>
                    <xdr:rowOff>0</xdr:rowOff>
                  </from>
                  <to>
                    <xdr:col>5</xdr:col>
                    <xdr:colOff>95250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1" r:id="rId96" name="Option Button 237">
              <controlPr defaultSize="0" autoFill="0" autoLine="0" autoPict="0">
                <anchor moveWithCells="1">
                  <from>
                    <xdr:col>2</xdr:col>
                    <xdr:colOff>209550</xdr:colOff>
                    <xdr:row>65</xdr:row>
                    <xdr:rowOff>50800</xdr:rowOff>
                  </from>
                  <to>
                    <xdr:col>2</xdr:col>
                    <xdr:colOff>469900</xdr:colOff>
                    <xdr:row>65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2" r:id="rId97" name="Option Button 238">
              <controlPr defaultSize="0" autoFill="0" autoLine="0" autoPict="0">
                <anchor moveWithCells="1">
                  <from>
                    <xdr:col>3</xdr:col>
                    <xdr:colOff>209550</xdr:colOff>
                    <xdr:row>65</xdr:row>
                    <xdr:rowOff>50800</xdr:rowOff>
                  </from>
                  <to>
                    <xdr:col>3</xdr:col>
                    <xdr:colOff>469900</xdr:colOff>
                    <xdr:row>65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3" r:id="rId98" name="Option Button 239">
              <controlPr defaultSize="0" autoFill="0" autoLine="0" autoPict="0">
                <anchor moveWithCells="1">
                  <from>
                    <xdr:col>4</xdr:col>
                    <xdr:colOff>209550</xdr:colOff>
                    <xdr:row>65</xdr:row>
                    <xdr:rowOff>50800</xdr:rowOff>
                  </from>
                  <to>
                    <xdr:col>4</xdr:col>
                    <xdr:colOff>469900</xdr:colOff>
                    <xdr:row>65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4" r:id="rId99" name="Group Box 240">
              <controlPr defaultSize="0" autoFill="0" autoPict="0">
                <anchor moveWithCells="1">
                  <from>
                    <xdr:col>2</xdr:col>
                    <xdr:colOff>0</xdr:colOff>
                    <xdr:row>65</xdr:row>
                    <xdr:rowOff>0</xdr:rowOff>
                  </from>
                  <to>
                    <xdr:col>5</xdr:col>
                    <xdr:colOff>95250</xdr:colOff>
                    <xdr:row>65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5" r:id="rId100" name="Option Button 241">
              <controlPr defaultSize="0" autoFill="0" autoLine="0" autoPict="0">
                <anchor moveWithCells="1">
                  <from>
                    <xdr:col>2</xdr:col>
                    <xdr:colOff>209550</xdr:colOff>
                    <xdr:row>66</xdr:row>
                    <xdr:rowOff>50800</xdr:rowOff>
                  </from>
                  <to>
                    <xdr:col>2</xdr:col>
                    <xdr:colOff>469900</xdr:colOff>
                    <xdr:row>66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6" r:id="rId101" name="Option Button 242">
              <controlPr defaultSize="0" autoFill="0" autoLine="0" autoPict="0">
                <anchor moveWithCells="1">
                  <from>
                    <xdr:col>3</xdr:col>
                    <xdr:colOff>209550</xdr:colOff>
                    <xdr:row>66</xdr:row>
                    <xdr:rowOff>50800</xdr:rowOff>
                  </from>
                  <to>
                    <xdr:col>3</xdr:col>
                    <xdr:colOff>469900</xdr:colOff>
                    <xdr:row>66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7" r:id="rId102" name="Option Button 243">
              <controlPr defaultSize="0" autoFill="0" autoLine="0" autoPict="0">
                <anchor moveWithCells="1">
                  <from>
                    <xdr:col>4</xdr:col>
                    <xdr:colOff>209550</xdr:colOff>
                    <xdr:row>66</xdr:row>
                    <xdr:rowOff>50800</xdr:rowOff>
                  </from>
                  <to>
                    <xdr:col>4</xdr:col>
                    <xdr:colOff>469900</xdr:colOff>
                    <xdr:row>66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8" r:id="rId103" name="Group Box 244">
              <controlPr defaultSize="0" autoFill="0" autoPict="0">
                <anchor moveWithCells="1">
                  <from>
                    <xdr:col>2</xdr:col>
                    <xdr:colOff>0</xdr:colOff>
                    <xdr:row>66</xdr:row>
                    <xdr:rowOff>0</xdr:rowOff>
                  </from>
                  <to>
                    <xdr:col>5</xdr:col>
                    <xdr:colOff>95250</xdr:colOff>
                    <xdr:row>66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9" r:id="rId104" name="Option Button 245">
              <controlPr defaultSize="0" autoFill="0" autoLine="0" autoPict="0">
                <anchor moveWithCells="1">
                  <from>
                    <xdr:col>2</xdr:col>
                    <xdr:colOff>209550</xdr:colOff>
                    <xdr:row>67</xdr:row>
                    <xdr:rowOff>50800</xdr:rowOff>
                  </from>
                  <to>
                    <xdr:col>2</xdr:col>
                    <xdr:colOff>469900</xdr:colOff>
                    <xdr:row>67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0" r:id="rId105" name="Option Button 246">
              <controlPr defaultSize="0" autoFill="0" autoLine="0" autoPict="0">
                <anchor moveWithCells="1">
                  <from>
                    <xdr:col>3</xdr:col>
                    <xdr:colOff>209550</xdr:colOff>
                    <xdr:row>67</xdr:row>
                    <xdr:rowOff>50800</xdr:rowOff>
                  </from>
                  <to>
                    <xdr:col>3</xdr:col>
                    <xdr:colOff>469900</xdr:colOff>
                    <xdr:row>67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1" r:id="rId106" name="Option Button 247">
              <controlPr defaultSize="0" autoFill="0" autoLine="0" autoPict="0">
                <anchor moveWithCells="1">
                  <from>
                    <xdr:col>4</xdr:col>
                    <xdr:colOff>209550</xdr:colOff>
                    <xdr:row>67</xdr:row>
                    <xdr:rowOff>50800</xdr:rowOff>
                  </from>
                  <to>
                    <xdr:col>4</xdr:col>
                    <xdr:colOff>469900</xdr:colOff>
                    <xdr:row>67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107" name="Group Box 248">
              <controlPr defaultSize="0" autoFill="0" autoPict="0">
                <anchor moveWithCells="1">
                  <from>
                    <xdr:col>2</xdr:col>
                    <xdr:colOff>0</xdr:colOff>
                    <xdr:row>67</xdr:row>
                    <xdr:rowOff>0</xdr:rowOff>
                  </from>
                  <to>
                    <xdr:col>5</xdr:col>
                    <xdr:colOff>95250</xdr:colOff>
                    <xdr:row>67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108" name="Option Button 249">
              <controlPr defaultSize="0" autoFill="0" autoLine="0" autoPict="0">
                <anchor moveWithCells="1">
                  <from>
                    <xdr:col>2</xdr:col>
                    <xdr:colOff>209550</xdr:colOff>
                    <xdr:row>69</xdr:row>
                    <xdr:rowOff>50800</xdr:rowOff>
                  </from>
                  <to>
                    <xdr:col>2</xdr:col>
                    <xdr:colOff>469900</xdr:colOff>
                    <xdr:row>69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9" name="Option Button 250">
              <controlPr defaultSize="0" autoFill="0" autoLine="0" autoPict="0">
                <anchor moveWithCells="1">
                  <from>
                    <xdr:col>3</xdr:col>
                    <xdr:colOff>209550</xdr:colOff>
                    <xdr:row>69</xdr:row>
                    <xdr:rowOff>50800</xdr:rowOff>
                  </from>
                  <to>
                    <xdr:col>3</xdr:col>
                    <xdr:colOff>469900</xdr:colOff>
                    <xdr:row>69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5" r:id="rId110" name="Option Button 251">
              <controlPr defaultSize="0" autoFill="0" autoLine="0" autoPict="0">
                <anchor moveWithCells="1">
                  <from>
                    <xdr:col>4</xdr:col>
                    <xdr:colOff>209550</xdr:colOff>
                    <xdr:row>69</xdr:row>
                    <xdr:rowOff>50800</xdr:rowOff>
                  </from>
                  <to>
                    <xdr:col>4</xdr:col>
                    <xdr:colOff>469900</xdr:colOff>
                    <xdr:row>69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1" name="Group Box 252">
              <controlPr defaultSize="0" autoFill="0" autoPict="0">
                <anchor moveWithCells="1">
                  <from>
                    <xdr:col>2</xdr:col>
                    <xdr:colOff>0</xdr:colOff>
                    <xdr:row>69</xdr:row>
                    <xdr:rowOff>0</xdr:rowOff>
                  </from>
                  <to>
                    <xdr:col>5</xdr:col>
                    <xdr:colOff>95250</xdr:colOff>
                    <xdr:row>69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12" name="Option Button 253">
              <controlPr defaultSize="0" autoFill="0" autoLine="0" autoPict="0">
                <anchor moveWithCells="1">
                  <from>
                    <xdr:col>2</xdr:col>
                    <xdr:colOff>209550</xdr:colOff>
                    <xdr:row>70</xdr:row>
                    <xdr:rowOff>50800</xdr:rowOff>
                  </from>
                  <to>
                    <xdr:col>2</xdr:col>
                    <xdr:colOff>469900</xdr:colOff>
                    <xdr:row>70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8" r:id="rId113" name="Option Button 254">
              <controlPr defaultSize="0" autoFill="0" autoLine="0" autoPict="0">
                <anchor moveWithCells="1">
                  <from>
                    <xdr:col>3</xdr:col>
                    <xdr:colOff>209550</xdr:colOff>
                    <xdr:row>70</xdr:row>
                    <xdr:rowOff>50800</xdr:rowOff>
                  </from>
                  <to>
                    <xdr:col>3</xdr:col>
                    <xdr:colOff>469900</xdr:colOff>
                    <xdr:row>70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14" name="Option Button 255">
              <controlPr defaultSize="0" autoFill="0" autoLine="0" autoPict="0">
                <anchor moveWithCells="1">
                  <from>
                    <xdr:col>4</xdr:col>
                    <xdr:colOff>209550</xdr:colOff>
                    <xdr:row>70</xdr:row>
                    <xdr:rowOff>50800</xdr:rowOff>
                  </from>
                  <to>
                    <xdr:col>4</xdr:col>
                    <xdr:colOff>469900</xdr:colOff>
                    <xdr:row>70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15" name="Group Box 256">
              <controlPr defaultSize="0" autoFill="0" autoPict="0">
                <anchor moveWithCells="1">
                  <from>
                    <xdr:col>2</xdr:col>
                    <xdr:colOff>0</xdr:colOff>
                    <xdr:row>70</xdr:row>
                    <xdr:rowOff>0</xdr:rowOff>
                  </from>
                  <to>
                    <xdr:col>5</xdr:col>
                    <xdr:colOff>95250</xdr:colOff>
                    <xdr:row>70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16" name="Option Button 257">
              <controlPr defaultSize="0" autoFill="0" autoLine="0" autoPict="0">
                <anchor moveWithCells="1">
                  <from>
                    <xdr:col>2</xdr:col>
                    <xdr:colOff>209550</xdr:colOff>
                    <xdr:row>71</xdr:row>
                    <xdr:rowOff>50800</xdr:rowOff>
                  </from>
                  <to>
                    <xdr:col>2</xdr:col>
                    <xdr:colOff>469900</xdr:colOff>
                    <xdr:row>71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2" r:id="rId117" name="Option Button 258">
              <controlPr defaultSize="0" autoFill="0" autoLine="0" autoPict="0">
                <anchor moveWithCells="1">
                  <from>
                    <xdr:col>3</xdr:col>
                    <xdr:colOff>209550</xdr:colOff>
                    <xdr:row>71</xdr:row>
                    <xdr:rowOff>50800</xdr:rowOff>
                  </from>
                  <to>
                    <xdr:col>3</xdr:col>
                    <xdr:colOff>469900</xdr:colOff>
                    <xdr:row>71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18" name="Option Button 259">
              <controlPr defaultSize="0" autoFill="0" autoLine="0" autoPict="0">
                <anchor moveWithCells="1">
                  <from>
                    <xdr:col>4</xdr:col>
                    <xdr:colOff>209550</xdr:colOff>
                    <xdr:row>71</xdr:row>
                    <xdr:rowOff>50800</xdr:rowOff>
                  </from>
                  <to>
                    <xdr:col>4</xdr:col>
                    <xdr:colOff>469900</xdr:colOff>
                    <xdr:row>71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19" name="Group Box 260">
              <controlPr defaultSize="0" autoFill="0" autoPict="0">
                <anchor moveWithCells="1">
                  <from>
                    <xdr:col>2</xdr:col>
                    <xdr:colOff>0</xdr:colOff>
                    <xdr:row>71</xdr:row>
                    <xdr:rowOff>0</xdr:rowOff>
                  </from>
                  <to>
                    <xdr:col>5</xdr:col>
                    <xdr:colOff>95250</xdr:colOff>
                    <xdr:row>71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20" name="Option Button 261">
              <controlPr defaultSize="0" autoFill="0" autoLine="0" autoPict="0">
                <anchor moveWithCells="1">
                  <from>
                    <xdr:col>2</xdr:col>
                    <xdr:colOff>209550</xdr:colOff>
                    <xdr:row>72</xdr:row>
                    <xdr:rowOff>50800</xdr:rowOff>
                  </from>
                  <to>
                    <xdr:col>2</xdr:col>
                    <xdr:colOff>469900</xdr:colOff>
                    <xdr:row>72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6" r:id="rId121" name="Option Button 262">
              <controlPr defaultSize="0" autoFill="0" autoLine="0" autoPict="0">
                <anchor moveWithCells="1">
                  <from>
                    <xdr:col>3</xdr:col>
                    <xdr:colOff>209550</xdr:colOff>
                    <xdr:row>72</xdr:row>
                    <xdr:rowOff>50800</xdr:rowOff>
                  </from>
                  <to>
                    <xdr:col>3</xdr:col>
                    <xdr:colOff>469900</xdr:colOff>
                    <xdr:row>72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22" name="Option Button 263">
              <controlPr defaultSize="0" autoFill="0" autoLine="0" autoPict="0">
                <anchor moveWithCells="1">
                  <from>
                    <xdr:col>4</xdr:col>
                    <xdr:colOff>209550</xdr:colOff>
                    <xdr:row>72</xdr:row>
                    <xdr:rowOff>50800</xdr:rowOff>
                  </from>
                  <to>
                    <xdr:col>4</xdr:col>
                    <xdr:colOff>469900</xdr:colOff>
                    <xdr:row>72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123" name="Group Box 264">
              <controlPr defaultSize="0" autoFill="0" autoPict="0">
                <anchor moveWithCells="1">
                  <from>
                    <xdr:col>2</xdr:col>
                    <xdr:colOff>0</xdr:colOff>
                    <xdr:row>72</xdr:row>
                    <xdr:rowOff>0</xdr:rowOff>
                  </from>
                  <to>
                    <xdr:col>5</xdr:col>
                    <xdr:colOff>95250</xdr:colOff>
                    <xdr:row>72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124" name="Option Button 265">
              <controlPr defaultSize="0" autoFill="0" autoLine="0" autoPict="0">
                <anchor moveWithCells="1">
                  <from>
                    <xdr:col>2</xdr:col>
                    <xdr:colOff>209550</xdr:colOff>
                    <xdr:row>73</xdr:row>
                    <xdr:rowOff>50800</xdr:rowOff>
                  </from>
                  <to>
                    <xdr:col>2</xdr:col>
                    <xdr:colOff>469900</xdr:colOff>
                    <xdr:row>73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0" r:id="rId125" name="Option Button 266">
              <controlPr defaultSize="0" autoFill="0" autoLine="0" autoPict="0">
                <anchor moveWithCells="1">
                  <from>
                    <xdr:col>3</xdr:col>
                    <xdr:colOff>209550</xdr:colOff>
                    <xdr:row>73</xdr:row>
                    <xdr:rowOff>50800</xdr:rowOff>
                  </from>
                  <to>
                    <xdr:col>3</xdr:col>
                    <xdr:colOff>469900</xdr:colOff>
                    <xdr:row>73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1" r:id="rId126" name="Option Button 267">
              <controlPr defaultSize="0" autoFill="0" autoLine="0" autoPict="0">
                <anchor moveWithCells="1">
                  <from>
                    <xdr:col>4</xdr:col>
                    <xdr:colOff>209550</xdr:colOff>
                    <xdr:row>73</xdr:row>
                    <xdr:rowOff>50800</xdr:rowOff>
                  </from>
                  <to>
                    <xdr:col>4</xdr:col>
                    <xdr:colOff>469900</xdr:colOff>
                    <xdr:row>73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127" name="Group Box 268">
              <controlPr defaultSize="0" autoFill="0" autoPict="0">
                <anchor moveWithCells="1">
                  <from>
                    <xdr:col>2</xdr:col>
                    <xdr:colOff>0</xdr:colOff>
                    <xdr:row>73</xdr:row>
                    <xdr:rowOff>0</xdr:rowOff>
                  </from>
                  <to>
                    <xdr:col>5</xdr:col>
                    <xdr:colOff>95250</xdr:colOff>
                    <xdr:row>73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128" name="Group Box 269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7" r:id="rId129" name="Group Box 273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4" r:id="rId130" name="Group Box 280">
              <controlPr defaultSize="0" autoFill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5</xdr:col>
                    <xdr:colOff>95250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131" name="Option Button 281">
              <controlPr defaultSize="0" autoFill="0" autoLine="0" autoPict="0">
                <anchor moveWithCells="1">
                  <from>
                    <xdr:col>2</xdr:col>
                    <xdr:colOff>209550</xdr:colOff>
                    <xdr:row>14</xdr:row>
                    <xdr:rowOff>50800</xdr:rowOff>
                  </from>
                  <to>
                    <xdr:col>2</xdr:col>
                    <xdr:colOff>469900</xdr:colOff>
                    <xdr:row>14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132" name="Option Button 282">
              <controlPr defaultSize="0" autoFill="0" autoLine="0" autoPict="0">
                <anchor moveWithCells="1">
                  <from>
                    <xdr:col>3</xdr:col>
                    <xdr:colOff>209550</xdr:colOff>
                    <xdr:row>14</xdr:row>
                    <xdr:rowOff>50800</xdr:rowOff>
                  </from>
                  <to>
                    <xdr:col>3</xdr:col>
                    <xdr:colOff>469900</xdr:colOff>
                    <xdr:row>14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133" name="Option Button 283">
              <controlPr defaultSize="0" autoFill="0" autoLine="0" autoPict="0">
                <anchor moveWithCells="1">
                  <from>
                    <xdr:col>4</xdr:col>
                    <xdr:colOff>209550</xdr:colOff>
                    <xdr:row>14</xdr:row>
                    <xdr:rowOff>50800</xdr:rowOff>
                  </from>
                  <to>
                    <xdr:col>4</xdr:col>
                    <xdr:colOff>469900</xdr:colOff>
                    <xdr:row>14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8" r:id="rId134" name="Group Box 284">
              <controlPr defaultSize="0" autoFill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5</xdr:col>
                    <xdr:colOff>95250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9" r:id="rId135" name="Group Box 295">
              <controlPr defaultSize="0" print="0" autoFill="0" autoPict="0">
                <anchor moveWithCells="1">
                  <from>
                    <xdr:col>2</xdr:col>
                    <xdr:colOff>12700</xdr:colOff>
                    <xdr:row>28</xdr:row>
                    <xdr:rowOff>69850</xdr:rowOff>
                  </from>
                  <to>
                    <xdr:col>4</xdr:col>
                    <xdr:colOff>565150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136" name="Group Box 299">
              <controlPr defaultSize="0" print="0" autoFill="0" autoPict="0">
                <anchor moveWithCells="1">
                  <from>
                    <xdr:col>2</xdr:col>
                    <xdr:colOff>12700</xdr:colOff>
                    <xdr:row>15</xdr:row>
                    <xdr:rowOff>69850</xdr:rowOff>
                  </from>
                  <to>
                    <xdr:col>4</xdr:col>
                    <xdr:colOff>565150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7" r:id="rId137" name="Group Box 303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138" name="Group Box 313">
              <controlPr defaultSize="0" autoFill="0" autoPict="0">
                <anchor moveWithCells="1">
                  <from>
                    <xdr:col>2</xdr:col>
                    <xdr:colOff>12700</xdr:colOff>
                    <xdr:row>15</xdr:row>
                    <xdr:rowOff>0</xdr:rowOff>
                  </from>
                  <to>
                    <xdr:col>5</xdr:col>
                    <xdr:colOff>127000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139" name="Group Box 314">
              <controlPr defaultSize="0" autoFill="0" autoPict="0">
                <anchor mov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5</xdr:col>
                    <xdr:colOff>95250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140" name="Option Button 315">
              <controlPr defaultSize="0" autoFill="0" autoLine="0" autoPict="0">
                <anchor moveWithCells="1">
                  <from>
                    <xdr:col>2</xdr:col>
                    <xdr:colOff>222250</xdr:colOff>
                    <xdr:row>15</xdr:row>
                    <xdr:rowOff>107950</xdr:rowOff>
                  </from>
                  <to>
                    <xdr:col>2</xdr:col>
                    <xdr:colOff>476250</xdr:colOff>
                    <xdr:row>15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141" name="Option Button 316">
              <controlPr defaultSize="0" autoFill="0" autoLine="0" autoPict="0">
                <anchor moveWithCells="1">
                  <from>
                    <xdr:col>3</xdr:col>
                    <xdr:colOff>222250</xdr:colOff>
                    <xdr:row>15</xdr:row>
                    <xdr:rowOff>107950</xdr:rowOff>
                  </from>
                  <to>
                    <xdr:col>3</xdr:col>
                    <xdr:colOff>476250</xdr:colOff>
                    <xdr:row>15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1" r:id="rId142" name="Option Button 317">
              <controlPr defaultSize="0" autoFill="0" autoLine="0" autoPict="0">
                <anchor moveWithCells="1">
                  <from>
                    <xdr:col>4</xdr:col>
                    <xdr:colOff>209550</xdr:colOff>
                    <xdr:row>15</xdr:row>
                    <xdr:rowOff>107950</xdr:rowOff>
                  </from>
                  <to>
                    <xdr:col>4</xdr:col>
                    <xdr:colOff>469900</xdr:colOff>
                    <xdr:row>15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143" name="Group Box 318">
              <controlPr defaultSize="0" autoFill="0" autoPict="0">
                <anchor mov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5</xdr:col>
                    <xdr:colOff>95250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144" name="Group Box 319">
              <controlPr defaultSize="0" print="0" autoFill="0" autoPict="0">
                <anchor moveWithCells="1">
                  <from>
                    <xdr:col>2</xdr:col>
                    <xdr:colOff>12700</xdr:colOff>
                    <xdr:row>28</xdr:row>
                    <xdr:rowOff>69850</xdr:rowOff>
                  </from>
                  <to>
                    <xdr:col>4</xdr:col>
                    <xdr:colOff>565150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145" name="Group Box 320">
              <controlPr defaultSize="0" autoFill="0" autoPict="0">
                <anchor moveWithCells="1">
                  <from>
                    <xdr:col>2</xdr:col>
                    <xdr:colOff>12700</xdr:colOff>
                    <xdr:row>27</xdr:row>
                    <xdr:rowOff>0</xdr:rowOff>
                  </from>
                  <to>
                    <xdr:col>5</xdr:col>
                    <xdr:colOff>127000</xdr:colOff>
                    <xdr:row>28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146" name="Group Box 321">
              <controlPr defaultSize="0" print="0" autoFill="0" autoPict="0">
                <anchor moveWithCells="1">
                  <from>
                    <xdr:col>2</xdr:col>
                    <xdr:colOff>12700</xdr:colOff>
                    <xdr:row>28</xdr:row>
                    <xdr:rowOff>69850</xdr:rowOff>
                  </from>
                  <to>
                    <xdr:col>4</xdr:col>
                    <xdr:colOff>565150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6" r:id="rId147" name="Group Box 322">
              <controlPr defaultSize="0" autoFill="0" autoPict="0">
                <anchor moveWithCells="1">
                  <from>
                    <xdr:col>2</xdr:col>
                    <xdr:colOff>12700</xdr:colOff>
                    <xdr:row>28</xdr:row>
                    <xdr:rowOff>0</xdr:rowOff>
                  </from>
                  <to>
                    <xdr:col>5</xdr:col>
                    <xdr:colOff>127000</xdr:colOff>
                    <xdr:row>28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148" name="Group Box 323">
              <controlPr defaultSize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149" name="Option Button 324">
              <controlPr defaultSize="0" autoFill="0" autoLine="0" autoPict="0">
                <anchor moveWithCells="1">
                  <from>
                    <xdr:col>2</xdr:col>
                    <xdr:colOff>222250</xdr:colOff>
                    <xdr:row>28</xdr:row>
                    <xdr:rowOff>107950</xdr:rowOff>
                  </from>
                  <to>
                    <xdr:col>2</xdr:col>
                    <xdr:colOff>476250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150" name="Option Button 325">
              <controlPr defaultSize="0" autoFill="0" autoLine="0" autoPict="0">
                <anchor moveWithCells="1">
                  <from>
                    <xdr:col>3</xdr:col>
                    <xdr:colOff>222250</xdr:colOff>
                    <xdr:row>28</xdr:row>
                    <xdr:rowOff>107950</xdr:rowOff>
                  </from>
                  <to>
                    <xdr:col>3</xdr:col>
                    <xdr:colOff>476250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151" name="Option Button 326">
              <controlPr defaultSize="0" autoFill="0" autoLine="0" autoPict="0">
                <anchor moveWithCells="1">
                  <from>
                    <xdr:col>4</xdr:col>
                    <xdr:colOff>209550</xdr:colOff>
                    <xdr:row>28</xdr:row>
                    <xdr:rowOff>107950</xdr:rowOff>
                  </from>
                  <to>
                    <xdr:col>4</xdr:col>
                    <xdr:colOff>469900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1" r:id="rId152" name="Group Box 327">
              <controlPr defaultSize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153" name="Group Box 328">
              <controlPr defaultSize="0" print="0" autoFill="0" autoPict="0">
                <anchor moveWithCells="1">
                  <from>
                    <xdr:col>2</xdr:col>
                    <xdr:colOff>12700</xdr:colOff>
                    <xdr:row>30</xdr:row>
                    <xdr:rowOff>69850</xdr:rowOff>
                  </from>
                  <to>
                    <xdr:col>4</xdr:col>
                    <xdr:colOff>565150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154" name="Group Box 329">
              <controlPr defaultSize="0" print="0" autoFill="0" autoPict="0">
                <anchor moveWithCells="1">
                  <from>
                    <xdr:col>2</xdr:col>
                    <xdr:colOff>12700</xdr:colOff>
                    <xdr:row>30</xdr:row>
                    <xdr:rowOff>69850</xdr:rowOff>
                  </from>
                  <to>
                    <xdr:col>4</xdr:col>
                    <xdr:colOff>565150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155" name="Group Box 330">
              <controlPr defaultSize="0" print="0" autoFill="0" autoPict="0">
                <anchor moveWithCells="1">
                  <from>
                    <xdr:col>2</xdr:col>
                    <xdr:colOff>12700</xdr:colOff>
                    <xdr:row>30</xdr:row>
                    <xdr:rowOff>69850</xdr:rowOff>
                  </from>
                  <to>
                    <xdr:col>4</xdr:col>
                    <xdr:colOff>565150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156" name="Group Box 331">
              <controlPr defaultSize="0" autoFill="0" autoPict="0">
                <anchor moveWithCells="1">
                  <from>
                    <xdr:col>2</xdr:col>
                    <xdr:colOff>12700</xdr:colOff>
                    <xdr:row>29</xdr:row>
                    <xdr:rowOff>0</xdr:rowOff>
                  </from>
                  <to>
                    <xdr:col>5</xdr:col>
                    <xdr:colOff>127000</xdr:colOff>
                    <xdr:row>30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6" r:id="rId157" name="Group Box 332">
              <controlPr defaultSize="0" print="0" autoFill="0" autoPict="0">
                <anchor moveWithCells="1">
                  <from>
                    <xdr:col>2</xdr:col>
                    <xdr:colOff>12700</xdr:colOff>
                    <xdr:row>30</xdr:row>
                    <xdr:rowOff>69850</xdr:rowOff>
                  </from>
                  <to>
                    <xdr:col>4</xdr:col>
                    <xdr:colOff>565150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158" name="Group Box 333">
              <controlPr defaultSize="0" autoFill="0" autoPict="0">
                <anchor moveWithCells="1">
                  <from>
                    <xdr:col>2</xdr:col>
                    <xdr:colOff>12700</xdr:colOff>
                    <xdr:row>30</xdr:row>
                    <xdr:rowOff>0</xdr:rowOff>
                  </from>
                  <to>
                    <xdr:col>5</xdr:col>
                    <xdr:colOff>127000</xdr:colOff>
                    <xdr:row>30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159" name="Group Box 334">
              <controlPr defaultSize="0" autoFill="0" autoPict="0">
                <anchor moveWithCells="1">
                  <from>
                    <xdr:col>2</xdr:col>
                    <xdr:colOff>0</xdr:colOff>
                    <xdr:row>30</xdr:row>
                    <xdr:rowOff>0</xdr:rowOff>
                  </from>
                  <to>
                    <xdr:col>5</xdr:col>
                    <xdr:colOff>95250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160" name="Option Button 335">
              <controlPr defaultSize="0" autoFill="0" autoLine="0" autoPict="0">
                <anchor moveWithCells="1">
                  <from>
                    <xdr:col>2</xdr:col>
                    <xdr:colOff>222250</xdr:colOff>
                    <xdr:row>30</xdr:row>
                    <xdr:rowOff>107950</xdr:rowOff>
                  </from>
                  <to>
                    <xdr:col>2</xdr:col>
                    <xdr:colOff>476250</xdr:colOff>
                    <xdr:row>30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161" name="Option Button 336">
              <controlPr defaultSize="0" autoFill="0" autoLine="0" autoPict="0">
                <anchor moveWithCells="1">
                  <from>
                    <xdr:col>3</xdr:col>
                    <xdr:colOff>222250</xdr:colOff>
                    <xdr:row>30</xdr:row>
                    <xdr:rowOff>107950</xdr:rowOff>
                  </from>
                  <to>
                    <xdr:col>3</xdr:col>
                    <xdr:colOff>476250</xdr:colOff>
                    <xdr:row>30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1" r:id="rId162" name="Option Button 337">
              <controlPr defaultSize="0" autoFill="0" autoLine="0" autoPict="0">
                <anchor moveWithCells="1">
                  <from>
                    <xdr:col>4</xdr:col>
                    <xdr:colOff>209550</xdr:colOff>
                    <xdr:row>30</xdr:row>
                    <xdr:rowOff>107950</xdr:rowOff>
                  </from>
                  <to>
                    <xdr:col>4</xdr:col>
                    <xdr:colOff>469900</xdr:colOff>
                    <xdr:row>30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163" name="Group Box 338">
              <controlPr defaultSize="0" autoFill="0" autoPict="0">
                <anchor moveWithCells="1">
                  <from>
                    <xdr:col>2</xdr:col>
                    <xdr:colOff>0</xdr:colOff>
                    <xdr:row>30</xdr:row>
                    <xdr:rowOff>0</xdr:rowOff>
                  </from>
                  <to>
                    <xdr:col>5</xdr:col>
                    <xdr:colOff>95250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164" name="Group Box 339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165" name="Group Box 340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166" name="Group Box 341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6" r:id="rId167" name="Group Box 342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168" name="Group Box 343">
              <controlPr defaultSize="0" autoFill="0" autoPict="0">
                <anchor moveWithCells="1">
                  <from>
                    <xdr:col>2</xdr:col>
                    <xdr:colOff>12700</xdr:colOff>
                    <xdr:row>67</xdr:row>
                    <xdr:rowOff>0</xdr:rowOff>
                  </from>
                  <to>
                    <xdr:col>5</xdr:col>
                    <xdr:colOff>127000</xdr:colOff>
                    <xdr:row>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169" name="Group Box 344">
              <controlPr defaultSize="0" print="0" autoFill="0" autoPict="0">
                <anchor moveWithCells="1">
                  <from>
                    <xdr:col>2</xdr:col>
                    <xdr:colOff>12700</xdr:colOff>
                    <xdr:row>68</xdr:row>
                    <xdr:rowOff>69850</xdr:rowOff>
                  </from>
                  <to>
                    <xdr:col>4</xdr:col>
                    <xdr:colOff>565150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9" r:id="rId170" name="Group Box 345">
              <controlPr defaultSize="0" autoFill="0" autoPict="0">
                <anchor moveWithCells="1">
                  <from>
                    <xdr:col>2</xdr:col>
                    <xdr:colOff>12700</xdr:colOff>
                    <xdr:row>68</xdr:row>
                    <xdr:rowOff>0</xdr:rowOff>
                  </from>
                  <to>
                    <xdr:col>5</xdr:col>
                    <xdr:colOff>127000</xdr:colOff>
                    <xdr:row>68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171" name="Group Box 346">
              <controlPr defaultSize="0" autoFill="0" autoPict="0">
                <anchor moveWithCells="1">
                  <from>
                    <xdr:col>2</xdr:col>
                    <xdr:colOff>0</xdr:colOff>
                    <xdr:row>68</xdr:row>
                    <xdr:rowOff>0</xdr:rowOff>
                  </from>
                  <to>
                    <xdr:col>5</xdr:col>
                    <xdr:colOff>95250</xdr:colOff>
                    <xdr:row>68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172" name="Option Button 347">
              <controlPr defaultSize="0" autoFill="0" autoLine="0" autoPict="0">
                <anchor moveWithCells="1">
                  <from>
                    <xdr:col>2</xdr:col>
                    <xdr:colOff>222250</xdr:colOff>
                    <xdr:row>68</xdr:row>
                    <xdr:rowOff>107950</xdr:rowOff>
                  </from>
                  <to>
                    <xdr:col>2</xdr:col>
                    <xdr:colOff>476250</xdr:colOff>
                    <xdr:row>68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2" r:id="rId173" name="Option Button 348">
              <controlPr defaultSize="0" autoFill="0" autoLine="0" autoPict="0">
                <anchor moveWithCells="1">
                  <from>
                    <xdr:col>3</xdr:col>
                    <xdr:colOff>222250</xdr:colOff>
                    <xdr:row>68</xdr:row>
                    <xdr:rowOff>107950</xdr:rowOff>
                  </from>
                  <to>
                    <xdr:col>3</xdr:col>
                    <xdr:colOff>476250</xdr:colOff>
                    <xdr:row>68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3" r:id="rId174" name="Option Button 349">
              <controlPr defaultSize="0" autoFill="0" autoLine="0" autoPict="0">
                <anchor moveWithCells="1">
                  <from>
                    <xdr:col>4</xdr:col>
                    <xdr:colOff>209550</xdr:colOff>
                    <xdr:row>68</xdr:row>
                    <xdr:rowOff>107950</xdr:rowOff>
                  </from>
                  <to>
                    <xdr:col>4</xdr:col>
                    <xdr:colOff>469900</xdr:colOff>
                    <xdr:row>68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4" r:id="rId175" name="Group Box 350">
              <controlPr defaultSize="0" autoFill="0" autoPict="0">
                <anchor moveWithCells="1">
                  <from>
                    <xdr:col>2</xdr:col>
                    <xdr:colOff>0</xdr:colOff>
                    <xdr:row>68</xdr:row>
                    <xdr:rowOff>0</xdr:rowOff>
                  </from>
                  <to>
                    <xdr:col>5</xdr:col>
                    <xdr:colOff>95250</xdr:colOff>
                    <xdr:row>68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5" r:id="rId176" name="Option Button 351">
              <controlPr defaultSize="0" autoFill="0" autoLine="0" autoPict="0">
                <anchor moveWithCells="1">
                  <from>
                    <xdr:col>2</xdr:col>
                    <xdr:colOff>209550</xdr:colOff>
                    <xdr:row>40</xdr:row>
                    <xdr:rowOff>50800</xdr:rowOff>
                  </from>
                  <to>
                    <xdr:col>2</xdr:col>
                    <xdr:colOff>469900</xdr:colOff>
                    <xdr:row>40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6" r:id="rId177" name="Option Button 352">
              <controlPr defaultSize="0" autoFill="0" autoLine="0" autoPict="0">
                <anchor moveWithCells="1">
                  <from>
                    <xdr:col>3</xdr:col>
                    <xdr:colOff>209550</xdr:colOff>
                    <xdr:row>40</xdr:row>
                    <xdr:rowOff>50800</xdr:rowOff>
                  </from>
                  <to>
                    <xdr:col>3</xdr:col>
                    <xdr:colOff>469900</xdr:colOff>
                    <xdr:row>40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7" r:id="rId178" name="Option Button 353">
              <controlPr defaultSize="0" autoFill="0" autoLine="0" autoPict="0">
                <anchor moveWithCells="1">
                  <from>
                    <xdr:col>4</xdr:col>
                    <xdr:colOff>209550</xdr:colOff>
                    <xdr:row>40</xdr:row>
                    <xdr:rowOff>50800</xdr:rowOff>
                  </from>
                  <to>
                    <xdr:col>4</xdr:col>
                    <xdr:colOff>469900</xdr:colOff>
                    <xdr:row>40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8" r:id="rId179" name="Option Button 354">
              <controlPr defaultSize="0" autoFill="0" autoLine="0" autoPict="0">
                <anchor moveWithCells="1">
                  <from>
                    <xdr:col>4</xdr:col>
                    <xdr:colOff>209550</xdr:colOff>
                    <xdr:row>39</xdr:row>
                    <xdr:rowOff>50800</xdr:rowOff>
                  </from>
                  <to>
                    <xdr:col>4</xdr:col>
                    <xdr:colOff>469900</xdr:colOff>
                    <xdr:row>39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9" r:id="rId180" name="Option Button 355">
              <controlPr defaultSize="0" autoFill="0" autoLine="0" autoPict="0">
                <anchor moveWithCells="1">
                  <from>
                    <xdr:col>4</xdr:col>
                    <xdr:colOff>209550</xdr:colOff>
                    <xdr:row>40</xdr:row>
                    <xdr:rowOff>50800</xdr:rowOff>
                  </from>
                  <to>
                    <xdr:col>4</xdr:col>
                    <xdr:colOff>469900</xdr:colOff>
                    <xdr:row>40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0" r:id="rId181" name="Option Button 356">
              <controlPr defaultSize="0" autoFill="0" autoLine="0" autoPict="0">
                <anchor moveWithCells="1">
                  <from>
                    <xdr:col>4</xdr:col>
                    <xdr:colOff>209550</xdr:colOff>
                    <xdr:row>72</xdr:row>
                    <xdr:rowOff>50800</xdr:rowOff>
                  </from>
                  <to>
                    <xdr:col>4</xdr:col>
                    <xdr:colOff>469900</xdr:colOff>
                    <xdr:row>72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5" r:id="rId182" name="Option Button 361">
              <controlPr defaultSize="0" autoFill="0" autoLine="0" autoPict="0">
                <anchor moveWithCells="1">
                  <from>
                    <xdr:col>2</xdr:col>
                    <xdr:colOff>209550</xdr:colOff>
                    <xdr:row>20</xdr:row>
                    <xdr:rowOff>50800</xdr:rowOff>
                  </from>
                  <to>
                    <xdr:col>2</xdr:col>
                    <xdr:colOff>469900</xdr:colOff>
                    <xdr:row>20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6" r:id="rId183" name="Option Button 362">
              <controlPr defaultSize="0" autoFill="0" autoLine="0" autoPict="0">
                <anchor moveWithCells="1">
                  <from>
                    <xdr:col>3</xdr:col>
                    <xdr:colOff>209550</xdr:colOff>
                    <xdr:row>20</xdr:row>
                    <xdr:rowOff>50800</xdr:rowOff>
                  </from>
                  <to>
                    <xdr:col>3</xdr:col>
                    <xdr:colOff>469900</xdr:colOff>
                    <xdr:row>20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7" r:id="rId184" name="Option Button 363">
              <controlPr defaultSize="0" autoFill="0" autoLine="0" autoPict="0">
                <anchor moveWithCells="1">
                  <from>
                    <xdr:col>4</xdr:col>
                    <xdr:colOff>209550</xdr:colOff>
                    <xdr:row>20</xdr:row>
                    <xdr:rowOff>50800</xdr:rowOff>
                  </from>
                  <to>
                    <xdr:col>4</xdr:col>
                    <xdr:colOff>469900</xdr:colOff>
                    <xdr:row>20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8" r:id="rId185" name="Group Box 364">
              <controlPr defaultSize="0" autoFill="0" autoPict="0">
                <anchor moveWithCells="1">
                  <from>
                    <xdr:col>2</xdr:col>
                    <xdr:colOff>0</xdr:colOff>
                    <xdr:row>20</xdr:row>
                    <xdr:rowOff>12700</xdr:rowOff>
                  </from>
                  <to>
                    <xdr:col>5</xdr:col>
                    <xdr:colOff>127000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2"/>
  <dimension ref="A1:AL30"/>
  <sheetViews>
    <sheetView showGridLines="0" zoomScale="150" zoomScaleNormal="150" workbookViewId="0">
      <selection activeCell="B21" sqref="B21:D21"/>
    </sheetView>
  </sheetViews>
  <sheetFormatPr baseColWidth="10" defaultColWidth="10.81640625" defaultRowHeight="12.5" x14ac:dyDescent="0.25"/>
  <cols>
    <col min="1" max="1" width="1" style="623" customWidth="1"/>
    <col min="2" max="2" width="11.453125" style="623" customWidth="1"/>
    <col min="3" max="3" width="9.1796875" style="623" customWidth="1"/>
    <col min="4" max="4" width="4.54296875" style="623" customWidth="1"/>
    <col min="5" max="5" width="8.7265625" style="623" customWidth="1"/>
    <col min="6" max="6" width="15.453125" style="623" customWidth="1"/>
    <col min="7" max="7" width="11.81640625" style="623" customWidth="1"/>
    <col min="8" max="8" width="0.81640625" style="623" customWidth="1"/>
    <col min="9" max="9" width="8.81640625" style="623" customWidth="1"/>
    <col min="10" max="10" width="12.81640625" style="623" customWidth="1"/>
    <col min="11" max="11" width="9.81640625" style="623" customWidth="1"/>
    <col min="12" max="12" width="11.453125" style="623" hidden="1" customWidth="1"/>
    <col min="13" max="13" width="17" style="623" hidden="1" customWidth="1"/>
    <col min="14" max="26" width="11.453125" style="623" hidden="1" customWidth="1"/>
    <col min="27" max="27" width="0" style="623" hidden="1" customWidth="1"/>
    <col min="28" max="16384" width="10.81640625" style="623"/>
  </cols>
  <sheetData>
    <row r="1" spans="1:35" ht="12.75" customHeight="1" x14ac:dyDescent="0.25">
      <c r="A1" s="621"/>
      <c r="B1" s="621"/>
      <c r="C1" s="621"/>
      <c r="D1" s="622"/>
      <c r="E1" s="622"/>
      <c r="F1" s="622"/>
      <c r="G1" s="622"/>
      <c r="H1" s="621"/>
      <c r="I1" s="621"/>
      <c r="J1" s="621"/>
      <c r="K1" s="621"/>
    </row>
    <row r="2" spans="1:35" s="15" customFormat="1" ht="15" customHeight="1" x14ac:dyDescent="0.3">
      <c r="A2" s="212"/>
      <c r="B2" s="501" t="s">
        <v>513</v>
      </c>
      <c r="C2" s="462"/>
      <c r="D2" s="1159" t="str">
        <f>IF(Antrag!D12="","",Antrag!D12)</f>
        <v/>
      </c>
      <c r="E2" s="1159"/>
      <c r="F2" s="1159"/>
      <c r="G2" s="1159"/>
      <c r="H2" s="624"/>
      <c r="I2" s="624"/>
      <c r="J2" s="624"/>
      <c r="K2" s="621"/>
      <c r="L2" s="623"/>
      <c r="M2" s="623"/>
      <c r="N2" s="623"/>
      <c r="O2" s="623"/>
      <c r="P2" s="623"/>
      <c r="Q2" s="623"/>
      <c r="R2" s="623"/>
      <c r="S2" s="623"/>
      <c r="T2" s="623"/>
      <c r="U2" s="623"/>
      <c r="V2" s="623"/>
      <c r="W2" s="623"/>
      <c r="X2" s="623"/>
      <c r="Y2" s="623"/>
      <c r="Z2" s="623"/>
      <c r="AA2" s="623"/>
      <c r="AB2" s="623"/>
      <c r="AC2" s="623"/>
      <c r="AD2" s="623"/>
      <c r="AE2" s="623"/>
      <c r="AF2" s="623"/>
      <c r="AG2" s="623"/>
      <c r="AH2" s="623"/>
      <c r="AI2" s="623"/>
    </row>
    <row r="3" spans="1:35" s="15" customFormat="1" ht="4" customHeight="1" x14ac:dyDescent="0.25">
      <c r="A3" s="212"/>
      <c r="B3" s="462"/>
      <c r="C3" s="462"/>
      <c r="D3" s="622"/>
      <c r="E3" s="622"/>
      <c r="F3" s="622"/>
      <c r="G3" s="622"/>
      <c r="H3" s="621"/>
      <c r="I3" s="621"/>
      <c r="J3" s="621"/>
      <c r="K3" s="621"/>
      <c r="L3" s="623"/>
      <c r="M3" s="623"/>
      <c r="N3" s="623"/>
      <c r="O3" s="623"/>
      <c r="P3" s="623"/>
      <c r="Q3" s="623"/>
      <c r="R3" s="623"/>
      <c r="S3" s="623"/>
      <c r="T3" s="623"/>
      <c r="U3" s="623"/>
      <c r="V3" s="623"/>
      <c r="W3" s="623"/>
      <c r="X3" s="623"/>
      <c r="Y3" s="623"/>
      <c r="Z3" s="623"/>
      <c r="AA3" s="623"/>
      <c r="AB3" s="623"/>
      <c r="AC3" s="623"/>
      <c r="AD3" s="623"/>
      <c r="AE3" s="623"/>
      <c r="AF3" s="623"/>
      <c r="AG3" s="623"/>
      <c r="AH3" s="623"/>
      <c r="AI3" s="623"/>
    </row>
    <row r="4" spans="1:35" s="15" customFormat="1" ht="15" customHeight="1" x14ac:dyDescent="0.3">
      <c r="A4" s="212"/>
      <c r="B4" s="501" t="s">
        <v>475</v>
      </c>
      <c r="C4" s="462"/>
      <c r="D4" s="1159" t="str">
        <f>IF(Antrag!D23="","",CONCATENATE(Antrag!D23,", ",Antrag!D25," "))</f>
        <v/>
      </c>
      <c r="E4" s="1159"/>
      <c r="F4" s="1159"/>
      <c r="G4" s="1159"/>
      <c r="H4" s="625"/>
      <c r="I4" s="625"/>
      <c r="J4" s="625"/>
      <c r="K4" s="621"/>
      <c r="L4" s="623"/>
      <c r="M4" s="623"/>
      <c r="N4" s="623"/>
      <c r="O4" s="623"/>
      <c r="P4" s="623"/>
      <c r="Q4" s="623"/>
      <c r="R4" s="623"/>
      <c r="S4" s="623"/>
      <c r="T4" s="623"/>
      <c r="U4" s="623"/>
      <c r="V4" s="623"/>
      <c r="W4" s="623"/>
      <c r="X4" s="623"/>
      <c r="Y4" s="623"/>
      <c r="Z4" s="623"/>
      <c r="AA4" s="623"/>
      <c r="AB4" s="623"/>
      <c r="AC4" s="623"/>
      <c r="AD4" s="623"/>
      <c r="AE4" s="623"/>
      <c r="AF4" s="623"/>
      <c r="AG4" s="623"/>
      <c r="AH4" s="623"/>
      <c r="AI4" s="623"/>
    </row>
    <row r="5" spans="1:35" ht="15" customHeight="1" x14ac:dyDescent="0.25">
      <c r="A5" s="621"/>
      <c r="B5" s="621"/>
      <c r="C5" s="621"/>
      <c r="D5" s="622"/>
      <c r="E5" s="622"/>
      <c r="F5" s="621"/>
      <c r="G5" s="621"/>
      <c r="H5" s="621"/>
      <c r="I5" s="621"/>
      <c r="J5" s="621"/>
      <c r="K5" s="621"/>
    </row>
    <row r="6" spans="1:35" ht="15" customHeight="1" x14ac:dyDescent="0.25">
      <c r="A6" s="621"/>
      <c r="B6" s="621"/>
      <c r="C6" s="621"/>
      <c r="D6" s="622"/>
      <c r="E6" s="622"/>
      <c r="F6" s="621"/>
      <c r="G6" s="621"/>
      <c r="H6" s="621"/>
      <c r="I6" s="621"/>
      <c r="J6" s="621"/>
      <c r="K6" s="621"/>
    </row>
    <row r="7" spans="1:35" ht="15" customHeight="1" x14ac:dyDescent="0.25">
      <c r="A7" s="621"/>
      <c r="B7" s="626"/>
      <c r="C7" s="621"/>
      <c r="D7" s="622"/>
      <c r="E7" s="622"/>
      <c r="F7" s="621"/>
      <c r="G7" s="621"/>
      <c r="H7" s="621"/>
      <c r="I7" s="621"/>
      <c r="J7" s="621"/>
      <c r="K7" s="621"/>
    </row>
    <row r="8" spans="1:35" ht="21.75" customHeight="1" x14ac:dyDescent="0.35">
      <c r="A8" s="621"/>
      <c r="B8" s="627" t="s">
        <v>566</v>
      </c>
      <c r="C8" s="621"/>
      <c r="D8" s="621"/>
      <c r="E8" s="621"/>
      <c r="F8" s="621"/>
      <c r="G8" s="621"/>
      <c r="H8" s="621"/>
      <c r="I8" s="621"/>
      <c r="J8" s="621"/>
      <c r="K8" s="621"/>
      <c r="M8" s="644"/>
      <c r="N8" s="644"/>
    </row>
    <row r="9" spans="1:35" ht="13" x14ac:dyDescent="0.3">
      <c r="A9" s="621"/>
      <c r="B9" s="628" t="s">
        <v>567</v>
      </c>
      <c r="C9" s="621"/>
      <c r="D9" s="621"/>
      <c r="E9" s="621"/>
      <c r="F9" s="621"/>
      <c r="G9" s="621"/>
      <c r="H9" s="621"/>
      <c r="I9" s="621"/>
      <c r="J9" s="621"/>
      <c r="K9" s="621"/>
      <c r="N9" s="644"/>
    </row>
    <row r="10" spans="1:35" ht="13" x14ac:dyDescent="0.3">
      <c r="A10" s="621"/>
      <c r="B10" s="628"/>
      <c r="C10" s="621"/>
      <c r="D10" s="621"/>
      <c r="E10" s="621"/>
      <c r="F10" s="621"/>
      <c r="G10" s="621"/>
      <c r="H10" s="621"/>
      <c r="I10" s="621"/>
      <c r="J10" s="621"/>
      <c r="K10" s="621"/>
      <c r="N10" s="644"/>
    </row>
    <row r="11" spans="1:35" ht="13" x14ac:dyDescent="0.3">
      <c r="A11" s="621"/>
      <c r="B11" s="628"/>
      <c r="C11" s="621"/>
      <c r="D11" s="621"/>
      <c r="E11" s="621"/>
      <c r="F11" s="621"/>
      <c r="G11" s="621"/>
      <c r="H11" s="621"/>
      <c r="I11" s="621"/>
      <c r="J11" s="621"/>
      <c r="K11" s="621"/>
      <c r="M11" s="644"/>
      <c r="N11" s="644"/>
    </row>
    <row r="12" spans="1:35" ht="13" x14ac:dyDescent="0.3">
      <c r="A12" s="621"/>
      <c r="B12" s="628" t="s">
        <v>572</v>
      </c>
      <c r="C12" s="621"/>
      <c r="D12" s="621"/>
      <c r="E12" s="1164" t="str">
        <f>IF(N12=2,M13,IF(N12=3,M14,IF(N12=4,M15,IF(N12=5,M16,IF(N12=6,M17,"wählen →")))))</f>
        <v>wählen →</v>
      </c>
      <c r="F12" s="1164"/>
      <c r="G12" s="621"/>
      <c r="H12" s="621"/>
      <c r="I12" s="621"/>
      <c r="J12" s="621"/>
      <c r="K12" s="621"/>
      <c r="M12" s="644"/>
      <c r="N12" s="644">
        <v>1</v>
      </c>
    </row>
    <row r="13" spans="1:35" x14ac:dyDescent="0.25">
      <c r="A13" s="621"/>
      <c r="B13" s="621"/>
      <c r="C13" s="621"/>
      <c r="D13" s="621"/>
      <c r="E13" s="621"/>
      <c r="F13" s="621"/>
      <c r="G13" s="621"/>
      <c r="H13" s="621"/>
      <c r="I13" s="621"/>
      <c r="J13" s="621"/>
      <c r="K13" s="621"/>
      <c r="M13" s="644" t="s">
        <v>573</v>
      </c>
      <c r="N13" s="646" t="s">
        <v>576</v>
      </c>
    </row>
    <row r="14" spans="1:35" x14ac:dyDescent="0.25">
      <c r="A14" s="621"/>
      <c r="B14" s="621"/>
      <c r="C14" s="621"/>
      <c r="D14" s="621"/>
      <c r="E14" s="621"/>
      <c r="F14" s="621"/>
      <c r="G14" s="621"/>
      <c r="H14" s="621"/>
      <c r="I14" s="621"/>
      <c r="J14" s="621"/>
      <c r="K14" s="621"/>
      <c r="M14" s="645">
        <v>2023</v>
      </c>
      <c r="N14" s="644"/>
    </row>
    <row r="15" spans="1:35" ht="13" x14ac:dyDescent="0.3">
      <c r="A15" s="621"/>
      <c r="B15" s="629" t="s">
        <v>574</v>
      </c>
      <c r="C15" s="628"/>
      <c r="D15" s="628"/>
      <c r="E15" s="628"/>
      <c r="F15" s="628"/>
      <c r="G15" s="628"/>
      <c r="H15" s="621"/>
      <c r="I15" s="621"/>
      <c r="J15" s="621"/>
      <c r="K15" s="621"/>
      <c r="M15" s="645">
        <v>2024</v>
      </c>
      <c r="N15" s="644"/>
    </row>
    <row r="16" spans="1:35" ht="13" x14ac:dyDescent="0.3">
      <c r="A16" s="621"/>
      <c r="B16" s="628"/>
      <c r="C16" s="628"/>
      <c r="D16" s="628"/>
      <c r="E16" s="628"/>
      <c r="F16" s="628"/>
      <c r="G16" s="628"/>
      <c r="H16" s="621"/>
      <c r="I16" s="621"/>
      <c r="J16" s="621"/>
      <c r="K16" s="621"/>
      <c r="M16" s="645">
        <v>2025</v>
      </c>
      <c r="N16" s="644"/>
    </row>
    <row r="17" spans="1:38" ht="13" x14ac:dyDescent="0.3">
      <c r="A17" s="621"/>
      <c r="B17" s="628" t="s">
        <v>578</v>
      </c>
      <c r="C17" s="628"/>
      <c r="D17" s="628"/>
      <c r="E17" s="628"/>
      <c r="F17" s="628"/>
      <c r="G17" s="628"/>
      <c r="H17" s="621"/>
      <c r="I17" s="621"/>
      <c r="J17" s="621"/>
      <c r="K17" s="621"/>
      <c r="M17" s="645">
        <v>2026</v>
      </c>
      <c r="N17" s="644"/>
    </row>
    <row r="18" spans="1:38" ht="13" x14ac:dyDescent="0.3">
      <c r="A18" s="621"/>
      <c r="B18" s="628" t="s">
        <v>575</v>
      </c>
      <c r="C18" s="628"/>
      <c r="D18" s="628"/>
      <c r="E18" s="628"/>
      <c r="F18" s="628"/>
      <c r="G18" s="647" t="str">
        <f>IF(N12=2,N13,IF(N12=3,M14,IF(N12=4,M15,IF(N12=5,M16,IF(N12=6,M17,"wählen ↑")))))</f>
        <v>wählen ↑</v>
      </c>
      <c r="H18" s="1165" t="s">
        <v>577</v>
      </c>
      <c r="I18" s="1165"/>
      <c r="J18" s="621"/>
      <c r="K18" s="621"/>
      <c r="N18" s="644"/>
    </row>
    <row r="19" spans="1:38" x14ac:dyDescent="0.25">
      <c r="A19" s="621"/>
      <c r="B19" s="621"/>
      <c r="C19" s="621"/>
      <c r="D19" s="621"/>
      <c r="E19" s="621"/>
      <c r="F19" s="621"/>
      <c r="G19" s="621"/>
      <c r="H19" s="621"/>
      <c r="I19" s="621"/>
      <c r="J19" s="621"/>
      <c r="K19" s="621"/>
    </row>
    <row r="20" spans="1:38" x14ac:dyDescent="0.25">
      <c r="A20" s="621"/>
      <c r="B20" s="621"/>
      <c r="C20" s="621"/>
      <c r="D20" s="621"/>
      <c r="E20" s="621"/>
      <c r="F20" s="621"/>
      <c r="G20" s="621"/>
      <c r="H20" s="621"/>
      <c r="I20" s="621"/>
      <c r="J20" s="621"/>
      <c r="K20" s="621"/>
      <c r="U20" s="630"/>
      <c r="V20" s="630"/>
      <c r="W20" s="630"/>
      <c r="X20" s="630"/>
      <c r="Y20" s="630"/>
      <c r="Z20" s="630"/>
      <c r="AA20" s="630"/>
      <c r="AB20" s="630"/>
      <c r="AC20" s="630"/>
      <c r="AD20" s="630"/>
      <c r="AE20" s="630"/>
      <c r="AF20" s="630"/>
      <c r="AG20" s="630"/>
      <c r="AH20" s="630"/>
      <c r="AI20" s="630"/>
      <c r="AJ20" s="630"/>
      <c r="AK20" s="630"/>
      <c r="AL20" s="630"/>
    </row>
    <row r="21" spans="1:38" ht="20.149999999999999" customHeight="1" x14ac:dyDescent="0.3">
      <c r="A21" s="621"/>
      <c r="B21" s="1160"/>
      <c r="C21" s="1161"/>
      <c r="D21" s="1161"/>
      <c r="E21" s="636"/>
      <c r="F21" s="1160"/>
      <c r="G21" s="1161"/>
      <c r="H21" s="1161"/>
      <c r="I21" s="1010"/>
      <c r="J21" s="1010"/>
      <c r="K21" s="632"/>
      <c r="L21" s="631"/>
      <c r="M21" s="631"/>
      <c r="N21" s="632"/>
      <c r="O21" s="632"/>
      <c r="U21" s="632"/>
      <c r="V21" s="632"/>
      <c r="W21" s="632"/>
      <c r="X21" s="632"/>
      <c r="Y21" s="633"/>
      <c r="Z21" s="632"/>
      <c r="AA21" s="632"/>
      <c r="AB21" s="632"/>
      <c r="AC21" s="632"/>
      <c r="AD21" s="632"/>
      <c r="AE21" s="632"/>
      <c r="AF21" s="632"/>
      <c r="AG21" s="632"/>
      <c r="AH21" s="632"/>
      <c r="AI21" s="632"/>
      <c r="AJ21" s="632"/>
      <c r="AK21" s="634"/>
      <c r="AL21" s="634"/>
    </row>
    <row r="22" spans="1:38" ht="14" x14ac:dyDescent="0.3">
      <c r="A22" s="621"/>
      <c r="B22" s="635" t="s">
        <v>568</v>
      </c>
      <c r="C22" s="636"/>
      <c r="D22" s="636"/>
      <c r="E22" s="636"/>
      <c r="F22" s="635" t="s">
        <v>569</v>
      </c>
      <c r="G22" s="636"/>
      <c r="H22" s="1162" t="str">
        <f>IF(Antrag!F71="","",Antrag!F71)</f>
        <v/>
      </c>
      <c r="I22" s="1163"/>
      <c r="J22" s="1163"/>
      <c r="K22" s="637"/>
      <c r="L22" s="632"/>
      <c r="M22" s="632"/>
      <c r="N22" s="632"/>
      <c r="O22" s="632"/>
      <c r="U22" s="632"/>
      <c r="V22" s="632"/>
      <c r="W22" s="632"/>
      <c r="X22" s="632"/>
      <c r="Y22" s="633"/>
      <c r="Z22" s="632"/>
      <c r="AA22" s="632"/>
      <c r="AB22" s="632"/>
      <c r="AC22" s="632"/>
      <c r="AD22" s="632"/>
      <c r="AE22" s="632"/>
      <c r="AF22" s="632"/>
      <c r="AG22" s="632"/>
      <c r="AH22" s="632"/>
      <c r="AI22" s="632"/>
      <c r="AJ22" s="638"/>
      <c r="AK22" s="634"/>
      <c r="AL22" s="634"/>
    </row>
    <row r="23" spans="1:38" ht="14" x14ac:dyDescent="0.3">
      <c r="A23" s="621"/>
      <c r="B23" s="635"/>
      <c r="C23" s="636"/>
      <c r="D23" s="636"/>
      <c r="E23" s="636"/>
      <c r="F23" s="636"/>
      <c r="G23" s="636"/>
      <c r="H23" s="636"/>
      <c r="I23" s="636"/>
      <c r="J23" s="636"/>
      <c r="K23" s="632"/>
      <c r="L23" s="632"/>
      <c r="M23" s="632"/>
      <c r="N23" s="632"/>
      <c r="O23" s="632"/>
      <c r="P23" s="632"/>
      <c r="Q23" s="632"/>
      <c r="R23" s="632"/>
      <c r="S23" s="632"/>
      <c r="T23" s="632"/>
      <c r="U23" s="632"/>
      <c r="V23" s="632"/>
      <c r="W23" s="632"/>
      <c r="X23" s="632"/>
      <c r="Y23" s="633"/>
      <c r="Z23" s="632"/>
      <c r="AA23" s="632"/>
      <c r="AB23" s="632"/>
      <c r="AC23" s="632"/>
      <c r="AD23" s="632"/>
      <c r="AE23" s="632"/>
      <c r="AF23" s="632"/>
      <c r="AG23" s="632"/>
      <c r="AH23" s="632"/>
      <c r="AI23" s="632"/>
      <c r="AJ23" s="638"/>
      <c r="AK23" s="634"/>
      <c r="AL23" s="634"/>
    </row>
    <row r="24" spans="1:38" ht="14" x14ac:dyDescent="0.3">
      <c r="A24" s="621"/>
      <c r="B24" s="635"/>
      <c r="C24" s="636"/>
      <c r="D24" s="636"/>
      <c r="E24" s="636"/>
      <c r="F24" s="636"/>
      <c r="G24" s="636"/>
      <c r="H24" s="636"/>
      <c r="I24" s="636"/>
      <c r="J24" s="636"/>
      <c r="K24" s="632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3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8"/>
      <c r="AK24" s="634"/>
      <c r="AL24" s="634"/>
    </row>
    <row r="25" spans="1:38" ht="14" x14ac:dyDescent="0.3">
      <c r="A25" s="621"/>
      <c r="B25" s="635"/>
      <c r="C25" s="636"/>
      <c r="D25" s="636"/>
      <c r="E25" s="636"/>
      <c r="F25" s="636"/>
      <c r="G25" s="636"/>
      <c r="H25" s="636"/>
      <c r="I25" s="636"/>
      <c r="J25" s="636"/>
      <c r="K25" s="632"/>
      <c r="L25" s="632"/>
      <c r="M25" s="632"/>
      <c r="N25" s="632"/>
      <c r="O25" s="632"/>
      <c r="P25" s="632"/>
      <c r="Q25" s="632"/>
      <c r="R25" s="632"/>
      <c r="S25" s="632"/>
      <c r="T25" s="632"/>
      <c r="U25" s="632"/>
      <c r="V25" s="632"/>
      <c r="W25" s="632"/>
      <c r="X25" s="632"/>
      <c r="Y25" s="633"/>
      <c r="Z25" s="632"/>
      <c r="AA25" s="632"/>
      <c r="AB25" s="632"/>
      <c r="AC25" s="632"/>
      <c r="AD25" s="632"/>
      <c r="AE25" s="632"/>
      <c r="AF25" s="632"/>
      <c r="AG25" s="632"/>
      <c r="AH25" s="632"/>
      <c r="AI25" s="632"/>
      <c r="AJ25" s="638"/>
      <c r="AK25" s="634"/>
      <c r="AL25" s="634"/>
    </row>
    <row r="26" spans="1:38" ht="20.149999999999999" customHeight="1" x14ac:dyDescent="0.3">
      <c r="A26" s="621"/>
      <c r="B26" s="1160"/>
      <c r="C26" s="1161"/>
      <c r="D26" s="1161"/>
      <c r="E26" s="636"/>
      <c r="F26" s="1160"/>
      <c r="G26" s="1161"/>
      <c r="H26" s="1161"/>
      <c r="I26" s="1010"/>
      <c r="J26" s="1010"/>
      <c r="K26" s="632"/>
      <c r="L26" s="631"/>
      <c r="M26" s="631"/>
      <c r="N26" s="632"/>
      <c r="O26" s="632"/>
      <c r="U26" s="632"/>
      <c r="V26" s="632"/>
      <c r="W26" s="632"/>
      <c r="X26" s="632"/>
      <c r="Y26" s="633"/>
      <c r="Z26" s="632"/>
      <c r="AA26" s="632"/>
      <c r="AB26" s="632"/>
      <c r="AC26" s="632"/>
      <c r="AD26" s="632"/>
      <c r="AE26" s="632"/>
      <c r="AF26" s="632"/>
      <c r="AG26" s="632"/>
      <c r="AH26" s="632"/>
      <c r="AI26" s="632"/>
      <c r="AJ26" s="632"/>
      <c r="AK26" s="634"/>
      <c r="AL26" s="634"/>
    </row>
    <row r="27" spans="1:38" ht="14" x14ac:dyDescent="0.3">
      <c r="A27" s="621"/>
      <c r="B27" s="635" t="s">
        <v>568</v>
      </c>
      <c r="C27" s="636"/>
      <c r="D27" s="636"/>
      <c r="E27" s="636"/>
      <c r="F27" s="635" t="s">
        <v>570</v>
      </c>
      <c r="G27" s="636"/>
      <c r="H27" s="636" t="s">
        <v>571</v>
      </c>
      <c r="J27" s="636"/>
      <c r="K27" s="637"/>
      <c r="L27" s="632"/>
      <c r="M27" s="632"/>
      <c r="N27" s="632"/>
      <c r="O27" s="632"/>
      <c r="U27" s="632"/>
      <c r="V27" s="632"/>
      <c r="W27" s="632"/>
      <c r="X27" s="632"/>
      <c r="Y27" s="633"/>
      <c r="Z27" s="632"/>
      <c r="AA27" s="632"/>
      <c r="AB27" s="632"/>
      <c r="AC27" s="632"/>
      <c r="AD27" s="632"/>
      <c r="AE27" s="632"/>
      <c r="AF27" s="632"/>
      <c r="AG27" s="632"/>
      <c r="AH27" s="632"/>
      <c r="AI27" s="632"/>
      <c r="AJ27" s="638"/>
      <c r="AK27" s="634"/>
      <c r="AL27" s="634"/>
    </row>
    <row r="28" spans="1:38" ht="16.5" x14ac:dyDescent="0.35">
      <c r="A28" s="621"/>
      <c r="B28" s="639"/>
      <c r="C28" s="634"/>
      <c r="D28" s="634"/>
      <c r="E28" s="634"/>
      <c r="F28" s="640" t="s">
        <v>579</v>
      </c>
      <c r="G28" s="634"/>
      <c r="H28" s="634"/>
      <c r="I28" s="634"/>
      <c r="J28" s="634"/>
      <c r="K28" s="634"/>
      <c r="L28" s="634"/>
      <c r="M28" s="634"/>
      <c r="N28" s="634"/>
      <c r="O28" s="634"/>
      <c r="U28" s="634"/>
      <c r="V28" s="634"/>
      <c r="W28" s="634"/>
      <c r="X28" s="634"/>
      <c r="Y28" s="639"/>
      <c r="Z28" s="634"/>
      <c r="AA28" s="634"/>
      <c r="AB28" s="634"/>
      <c r="AC28" s="634"/>
      <c r="AD28" s="634"/>
      <c r="AE28" s="634"/>
      <c r="AF28" s="634"/>
      <c r="AG28" s="634"/>
      <c r="AH28" s="634"/>
      <c r="AI28" s="634"/>
      <c r="AJ28" s="641"/>
      <c r="AK28" s="634"/>
      <c r="AL28" s="634"/>
    </row>
    <row r="29" spans="1:38" ht="16.5" x14ac:dyDescent="0.35">
      <c r="A29" s="621"/>
      <c r="B29" s="642"/>
      <c r="C29" s="642"/>
      <c r="D29" s="642"/>
      <c r="E29" s="642"/>
      <c r="F29" s="643" t="s">
        <v>580</v>
      </c>
      <c r="G29" s="634"/>
      <c r="H29" s="634"/>
      <c r="I29" s="634"/>
      <c r="J29" s="634"/>
      <c r="K29" s="642"/>
      <c r="L29" s="642"/>
      <c r="M29" s="642"/>
      <c r="N29" s="642"/>
      <c r="O29" s="642"/>
      <c r="U29" s="634"/>
      <c r="V29" s="634"/>
      <c r="W29" s="634"/>
      <c r="X29" s="634"/>
      <c r="Y29" s="639"/>
      <c r="Z29" s="634"/>
      <c r="AA29" s="634"/>
      <c r="AB29" s="634"/>
      <c r="AC29" s="634"/>
      <c r="AD29" s="634"/>
      <c r="AE29" s="634"/>
      <c r="AF29" s="634"/>
      <c r="AG29" s="634"/>
      <c r="AH29" s="634"/>
      <c r="AI29" s="634"/>
      <c r="AJ29" s="641"/>
      <c r="AK29" s="634"/>
      <c r="AL29" s="634"/>
    </row>
    <row r="30" spans="1:38" x14ac:dyDescent="0.25">
      <c r="A30" s="621"/>
      <c r="B30" s="621"/>
      <c r="C30" s="621"/>
      <c r="D30" s="621"/>
      <c r="E30" s="621"/>
      <c r="F30" s="621"/>
      <c r="G30" s="621"/>
      <c r="H30" s="621"/>
      <c r="I30" s="621"/>
      <c r="J30" s="621"/>
      <c r="K30" s="621"/>
    </row>
  </sheetData>
  <sheetProtection algorithmName="SHA-512" hashValue="MhoeJP6xb6+KdkFGA4OTvjmBDrUsniHAzrz7KmWlS0SrIGw0i1x4U7Z78wBnBgC2d6PsmaSFcRNlXyNuYUQ8OA==" saltValue="+KEpEjmgXL0HnJRoyWgtvw==" spinCount="100000" sheet="1" objects="1" scenarios="1"/>
  <mergeCells count="9">
    <mergeCell ref="D2:G2"/>
    <mergeCell ref="D4:G4"/>
    <mergeCell ref="B21:D21"/>
    <mergeCell ref="B26:D26"/>
    <mergeCell ref="H22:J22"/>
    <mergeCell ref="F21:J21"/>
    <mergeCell ref="F26:J26"/>
    <mergeCell ref="E12:F12"/>
    <mergeCell ref="H18:I18"/>
  </mergeCells>
  <conditionalFormatting sqref="E12">
    <cfRule type="containsText" dxfId="1" priority="2" operator="containsText" text="wählen">
      <formula>NOT(ISERROR(SEARCH("wählen",E12)))</formula>
    </cfRule>
  </conditionalFormatting>
  <conditionalFormatting sqref="G18">
    <cfRule type="containsText" dxfId="0" priority="1" operator="containsText" text="wählen">
      <formula>NOT(ISERROR(SEARCH("wählen",G18)))</formula>
    </cfRule>
  </conditionalFormatting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4" r:id="rId4" name="Drop Down 4">
              <controlPr defaultSize="0" print="0" autoLine="0" autoPict="0">
                <anchor moveWithCells="1">
                  <from>
                    <xdr:col>6</xdr:col>
                    <xdr:colOff>241300</xdr:colOff>
                    <xdr:row>10</xdr:row>
                    <xdr:rowOff>165100</xdr:rowOff>
                  </from>
                  <to>
                    <xdr:col>8</xdr:col>
                    <xdr:colOff>419100</xdr:colOff>
                    <xdr:row>12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5"/>
  <dimension ref="B4:B12"/>
  <sheetViews>
    <sheetView workbookViewId="0">
      <selection sqref="A1:IV65536"/>
    </sheetView>
  </sheetViews>
  <sheetFormatPr baseColWidth="10" defaultColWidth="11.453125" defaultRowHeight="12.5" x14ac:dyDescent="0.25"/>
  <cols>
    <col min="1" max="16384" width="11.453125" style="316"/>
  </cols>
  <sheetData>
    <row r="4" spans="2:2" x14ac:dyDescent="0.25">
      <c r="B4" s="315" t="s">
        <v>298</v>
      </c>
    </row>
    <row r="6" spans="2:2" x14ac:dyDescent="0.25">
      <c r="B6" s="313" t="s">
        <v>299</v>
      </c>
    </row>
    <row r="7" spans="2:2" x14ac:dyDescent="0.25">
      <c r="B7" s="313" t="s">
        <v>300</v>
      </c>
    </row>
    <row r="9" spans="2:2" x14ac:dyDescent="0.25">
      <c r="B9" s="315" t="s">
        <v>301</v>
      </c>
    </row>
    <row r="11" spans="2:2" x14ac:dyDescent="0.25">
      <c r="B11" s="313" t="s">
        <v>302</v>
      </c>
    </row>
    <row r="12" spans="2:2" x14ac:dyDescent="0.25">
      <c r="B12" s="313" t="s">
        <v>303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0"/>
  <dimension ref="A2:B11"/>
  <sheetViews>
    <sheetView workbookViewId="0">
      <selection activeCell="B12" sqref="B12"/>
    </sheetView>
  </sheetViews>
  <sheetFormatPr baseColWidth="10" defaultRowHeight="12.5" x14ac:dyDescent="0.25"/>
  <cols>
    <col min="1" max="1" width="18.7265625" style="324" customWidth="1"/>
    <col min="2" max="2" width="119.453125" style="316" customWidth="1"/>
  </cols>
  <sheetData>
    <row r="2" spans="1:2" ht="13" x14ac:dyDescent="0.3">
      <c r="A2" s="319" t="s">
        <v>304</v>
      </c>
      <c r="B2" s="320" t="s">
        <v>305</v>
      </c>
    </row>
    <row r="3" spans="1:2" x14ac:dyDescent="0.25">
      <c r="A3" s="321"/>
      <c r="B3" s="322"/>
    </row>
    <row r="4" spans="1:2" x14ac:dyDescent="0.25">
      <c r="A4" s="323">
        <v>43028</v>
      </c>
      <c r="B4" s="322" t="s">
        <v>306</v>
      </c>
    </row>
    <row r="5" spans="1:2" x14ac:dyDescent="0.25">
      <c r="B5" s="322" t="s">
        <v>307</v>
      </c>
    </row>
    <row r="7" spans="1:2" x14ac:dyDescent="0.25">
      <c r="A7" s="323">
        <v>43045</v>
      </c>
      <c r="B7" s="322" t="s">
        <v>310</v>
      </c>
    </row>
    <row r="8" spans="1:2" x14ac:dyDescent="0.25">
      <c r="B8" s="322" t="s">
        <v>311</v>
      </c>
    </row>
    <row r="10" spans="1:2" x14ac:dyDescent="0.25">
      <c r="A10" s="323">
        <v>43046</v>
      </c>
      <c r="B10" s="316" t="s">
        <v>312</v>
      </c>
    </row>
    <row r="11" spans="1:2" x14ac:dyDescent="0.25">
      <c r="B11" s="316" t="s">
        <v>313</v>
      </c>
    </row>
  </sheetData>
  <sheetProtection password="9759"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AJ45"/>
  <sheetViews>
    <sheetView showGridLines="0" zoomScale="150" zoomScaleNormal="150" workbookViewId="0">
      <selection activeCell="F4" sqref="F4:N4"/>
    </sheetView>
  </sheetViews>
  <sheetFormatPr baseColWidth="10" defaultColWidth="9.7265625" defaultRowHeight="11.5" x14ac:dyDescent="0.25"/>
  <cols>
    <col min="1" max="1" width="1.54296875" style="3" customWidth="1"/>
    <col min="2" max="2" width="4.26953125" style="3" customWidth="1"/>
    <col min="3" max="3" width="5.54296875" style="3" customWidth="1"/>
    <col min="4" max="4" width="7.1796875" style="3" customWidth="1"/>
    <col min="5" max="5" width="5.7265625" style="3" customWidth="1"/>
    <col min="6" max="6" width="5.453125" style="3" customWidth="1"/>
    <col min="7" max="7" width="3.81640625" style="3" customWidth="1"/>
    <col min="8" max="8" width="1" style="3" customWidth="1"/>
    <col min="9" max="9" width="7.453125" style="3" customWidth="1"/>
    <col min="10" max="10" width="9.81640625" style="3" customWidth="1"/>
    <col min="11" max="11" width="8.54296875" style="3" customWidth="1"/>
    <col min="12" max="12" width="8" style="3" customWidth="1"/>
    <col min="13" max="13" width="5.7265625" style="3" customWidth="1"/>
    <col min="14" max="14" width="20" style="3" customWidth="1"/>
    <col min="15" max="15" width="2" style="3" customWidth="1"/>
    <col min="16" max="16" width="1.453125" style="3" customWidth="1"/>
    <col min="17" max="17" width="0.81640625" style="102" customWidth="1"/>
    <col min="18" max="18" width="0.7265625" style="102" customWidth="1"/>
    <col min="19" max="36" width="9.7265625" style="102" customWidth="1"/>
    <col min="37" max="16384" width="9.7265625" style="3"/>
  </cols>
  <sheetData>
    <row r="1" spans="2:36" ht="4.5" customHeight="1" x14ac:dyDescent="0.25"/>
    <row r="2" spans="2:36" ht="18" customHeight="1" x14ac:dyDescent="0.25">
      <c r="B2" s="364" t="s">
        <v>11</v>
      </c>
      <c r="C2" s="24" t="s">
        <v>90</v>
      </c>
      <c r="D2" s="24"/>
      <c r="E2" s="24"/>
      <c r="F2" s="24"/>
      <c r="G2" s="25"/>
      <c r="H2" s="25"/>
      <c r="I2" s="26"/>
      <c r="J2" s="26"/>
      <c r="K2" s="26"/>
      <c r="L2" s="26"/>
      <c r="M2" s="26"/>
      <c r="N2" s="26"/>
      <c r="O2" s="26"/>
      <c r="P2" s="26"/>
    </row>
    <row r="3" spans="2:36" ht="5.15" customHeight="1" x14ac:dyDescent="0.25">
      <c r="B3" s="36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7"/>
      <c r="P3" s="24"/>
    </row>
    <row r="4" spans="2:36" ht="16.899999999999999" customHeight="1" x14ac:dyDescent="0.25">
      <c r="B4" s="364"/>
      <c r="C4" s="31" t="s">
        <v>9</v>
      </c>
      <c r="D4" s="24"/>
      <c r="E4" s="310" t="s">
        <v>126</v>
      </c>
      <c r="F4" s="774"/>
      <c r="G4" s="774"/>
      <c r="H4" s="774"/>
      <c r="I4" s="774"/>
      <c r="J4" s="774"/>
      <c r="K4" s="774"/>
      <c r="L4" s="774"/>
      <c r="M4" s="774"/>
      <c r="N4" s="774"/>
      <c r="O4" s="27"/>
      <c r="P4" s="26"/>
    </row>
    <row r="5" spans="2:36" ht="4.9000000000000004" customHeight="1" x14ac:dyDescent="0.25">
      <c r="B5" s="364"/>
      <c r="C5" s="31"/>
      <c r="D5" s="24"/>
      <c r="E5" s="24"/>
      <c r="F5" s="24"/>
      <c r="G5" s="25"/>
      <c r="H5" s="25"/>
      <c r="I5" s="26"/>
      <c r="J5" s="26"/>
      <c r="K5" s="26"/>
      <c r="L5" s="26"/>
      <c r="M5" s="26"/>
      <c r="N5" s="26"/>
      <c r="O5" s="27"/>
      <c r="P5" s="26"/>
    </row>
    <row r="6" spans="2:36" ht="16.899999999999999" customHeight="1" x14ac:dyDescent="0.25">
      <c r="B6" s="364"/>
      <c r="C6" s="31" t="s">
        <v>10</v>
      </c>
      <c r="D6" s="24"/>
      <c r="E6" s="24"/>
      <c r="F6" s="774"/>
      <c r="G6" s="774"/>
      <c r="H6" s="774"/>
      <c r="I6" s="774"/>
      <c r="J6" s="774"/>
      <c r="K6" s="774"/>
      <c r="L6" s="774"/>
      <c r="M6" s="774"/>
      <c r="N6" s="774"/>
      <c r="O6" s="27"/>
      <c r="P6" s="26"/>
    </row>
    <row r="7" spans="2:36" ht="8.25" customHeight="1" x14ac:dyDescent="0.25">
      <c r="B7" s="364"/>
      <c r="C7" s="24"/>
      <c r="D7" s="24"/>
      <c r="E7" s="24"/>
      <c r="F7" s="24"/>
      <c r="G7" s="25"/>
      <c r="H7" s="25"/>
      <c r="I7" s="26"/>
      <c r="J7" s="26"/>
      <c r="K7" s="26"/>
      <c r="L7" s="26"/>
      <c r="M7" s="26"/>
      <c r="N7" s="26"/>
      <c r="O7" s="26"/>
      <c r="P7" s="26"/>
    </row>
    <row r="8" spans="2:36" ht="12.5" x14ac:dyDescent="0.25">
      <c r="B8" s="30"/>
      <c r="C8" s="780" t="s">
        <v>8</v>
      </c>
      <c r="D8" s="780"/>
      <c r="E8" s="775" t="s">
        <v>129</v>
      </c>
      <c r="F8" s="775"/>
      <c r="G8" s="775"/>
      <c r="H8" s="775"/>
      <c r="I8" s="775"/>
      <c r="J8" s="775"/>
      <c r="K8" s="541" t="s">
        <v>130</v>
      </c>
      <c r="L8" s="542"/>
      <c r="M8" s="109"/>
      <c r="N8" s="110" t="s">
        <v>131</v>
      </c>
      <c r="O8" s="26"/>
      <c r="P8" s="26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2:36" ht="16.899999999999999" customHeight="1" x14ac:dyDescent="0.3">
      <c r="B9" s="30"/>
      <c r="C9" s="779" t="s">
        <v>57</v>
      </c>
      <c r="D9" s="779"/>
      <c r="E9" s="776"/>
      <c r="F9" s="776"/>
      <c r="G9" s="776"/>
      <c r="H9" s="776"/>
      <c r="I9" s="776"/>
      <c r="J9" s="776"/>
      <c r="K9" s="777"/>
      <c r="L9" s="778"/>
      <c r="M9" s="778"/>
      <c r="N9" s="111"/>
      <c r="O9" s="26"/>
      <c r="P9" s="26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2:36" ht="16.899999999999999" customHeight="1" x14ac:dyDescent="0.3">
      <c r="B10" s="30"/>
      <c r="C10" s="779" t="s">
        <v>58</v>
      </c>
      <c r="D10" s="779"/>
      <c r="E10" s="776"/>
      <c r="F10" s="776"/>
      <c r="G10" s="776"/>
      <c r="H10" s="776"/>
      <c r="I10" s="776"/>
      <c r="J10" s="776"/>
      <c r="K10" s="777"/>
      <c r="L10" s="778"/>
      <c r="M10" s="778"/>
      <c r="N10" s="111"/>
      <c r="O10" s="26"/>
      <c r="P10" s="26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2:36" ht="16.899999999999999" customHeight="1" x14ac:dyDescent="0.3">
      <c r="B11" s="30"/>
      <c r="C11" s="779" t="s">
        <v>59</v>
      </c>
      <c r="D11" s="779"/>
      <c r="E11" s="776"/>
      <c r="F11" s="776"/>
      <c r="G11" s="776"/>
      <c r="H11" s="776"/>
      <c r="I11" s="776"/>
      <c r="J11" s="776"/>
      <c r="K11" s="777"/>
      <c r="L11" s="778"/>
      <c r="M11" s="778"/>
      <c r="N11" s="111"/>
      <c r="O11" s="26"/>
      <c r="P11" s="26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2:36" ht="16.899999999999999" customHeight="1" x14ac:dyDescent="0.3">
      <c r="B12" s="30"/>
      <c r="C12" s="779" t="s">
        <v>60</v>
      </c>
      <c r="D12" s="779"/>
      <c r="E12" s="776"/>
      <c r="F12" s="776"/>
      <c r="G12" s="776"/>
      <c r="H12" s="776"/>
      <c r="I12" s="776"/>
      <c r="J12" s="776"/>
      <c r="K12" s="777"/>
      <c r="L12" s="778"/>
      <c r="M12" s="778"/>
      <c r="N12" s="111"/>
      <c r="O12" s="26"/>
      <c r="P12" s="26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</row>
    <row r="13" spans="2:36" ht="16.899999999999999" customHeight="1" x14ac:dyDescent="0.3">
      <c r="B13" s="30"/>
      <c r="C13" s="779" t="s">
        <v>61</v>
      </c>
      <c r="D13" s="779"/>
      <c r="E13" s="776"/>
      <c r="F13" s="776"/>
      <c r="G13" s="776"/>
      <c r="H13" s="776"/>
      <c r="I13" s="776"/>
      <c r="J13" s="776"/>
      <c r="K13" s="776"/>
      <c r="L13" s="776"/>
      <c r="M13" s="776"/>
      <c r="N13" s="111"/>
      <c r="O13" s="26"/>
      <c r="P13" s="26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2:36" ht="8.5" customHeight="1" x14ac:dyDescent="0.25">
      <c r="B14" s="30"/>
      <c r="C14" s="28"/>
      <c r="D14" s="28"/>
      <c r="E14" s="28"/>
      <c r="F14" s="28"/>
      <c r="G14" s="26"/>
      <c r="H14" s="26"/>
      <c r="I14" s="26"/>
      <c r="J14" s="26"/>
      <c r="K14" s="26"/>
      <c r="L14" s="26"/>
      <c r="M14" s="26"/>
      <c r="N14" s="26"/>
      <c r="O14" s="26"/>
      <c r="P14" s="26"/>
    </row>
    <row r="15" spans="2:36" ht="15" customHeight="1" x14ac:dyDescent="0.25">
      <c r="B15" s="31"/>
      <c r="C15" s="30" t="s">
        <v>112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</row>
    <row r="16" spans="2:36" ht="10.9" customHeight="1" x14ac:dyDescent="0.25">
      <c r="B16" s="31"/>
      <c r="C16" s="31" t="s">
        <v>113</v>
      </c>
      <c r="D16" s="31"/>
      <c r="E16" s="31"/>
      <c r="F16" s="31"/>
      <c r="G16" s="30"/>
      <c r="H16" s="30"/>
      <c r="I16" s="31"/>
      <c r="J16" s="31"/>
      <c r="K16" s="31"/>
      <c r="L16" s="31"/>
      <c r="M16" s="31"/>
      <c r="N16" s="31"/>
      <c r="O16" s="31"/>
      <c r="P16" s="31"/>
    </row>
    <row r="17" spans="2:16" ht="10.9" customHeight="1" x14ac:dyDescent="0.25">
      <c r="B17" s="31"/>
      <c r="C17" s="183" t="s">
        <v>161</v>
      </c>
      <c r="D17" s="31"/>
      <c r="E17" s="31"/>
      <c r="F17" s="31"/>
      <c r="G17" s="30"/>
      <c r="H17" s="30"/>
      <c r="I17" s="31"/>
      <c r="J17" s="31"/>
      <c r="K17" s="31"/>
      <c r="L17" s="31"/>
      <c r="M17" s="31"/>
      <c r="N17" s="31"/>
      <c r="O17" s="31"/>
      <c r="P17" s="31"/>
    </row>
    <row r="18" spans="2:16" ht="10.9" customHeight="1" x14ac:dyDescent="0.25">
      <c r="B18" s="31"/>
      <c r="C18" s="101" t="s">
        <v>162</v>
      </c>
      <c r="D18" s="31"/>
      <c r="E18" s="31"/>
      <c r="F18" s="31"/>
      <c r="G18" s="30"/>
      <c r="H18" s="30"/>
      <c r="I18" s="31"/>
      <c r="J18" s="31"/>
      <c r="K18" s="31"/>
      <c r="L18" s="31"/>
      <c r="M18" s="31"/>
      <c r="N18" s="31"/>
      <c r="O18" s="31"/>
      <c r="P18" s="31"/>
    </row>
    <row r="19" spans="2:16" ht="10.9" customHeight="1" x14ac:dyDescent="0.25">
      <c r="B19" s="31"/>
      <c r="C19" s="101"/>
      <c r="D19" s="31"/>
      <c r="E19" s="31"/>
      <c r="F19" s="31"/>
      <c r="G19" s="30"/>
      <c r="H19" s="30"/>
      <c r="I19" s="31"/>
      <c r="J19" s="31"/>
      <c r="K19" s="31"/>
      <c r="L19" s="31"/>
      <c r="M19" s="31"/>
      <c r="N19" s="31"/>
      <c r="O19" s="31"/>
      <c r="P19" s="31"/>
    </row>
    <row r="20" spans="2:16" ht="10.9" customHeight="1" x14ac:dyDescent="0.25">
      <c r="B20" s="31"/>
      <c r="C20" s="101"/>
      <c r="D20" s="31"/>
      <c r="E20" s="31"/>
      <c r="F20" s="31"/>
      <c r="G20" s="30"/>
      <c r="H20" s="30"/>
      <c r="I20" s="31"/>
      <c r="J20" s="31"/>
      <c r="K20" s="31"/>
      <c r="L20" s="31"/>
      <c r="M20" s="31"/>
      <c r="N20" s="31"/>
      <c r="O20" s="31"/>
      <c r="P20" s="31"/>
    </row>
    <row r="21" spans="2:16" ht="11.5" customHeight="1" x14ac:dyDescent="0.25">
      <c r="B21" s="25" t="s">
        <v>14</v>
      </c>
      <c r="C21" s="24" t="s">
        <v>21</v>
      </c>
      <c r="D21" s="24"/>
      <c r="E21" s="24"/>
      <c r="F21" s="24"/>
      <c r="G21" s="24"/>
      <c r="H21" s="24"/>
      <c r="I21" s="27"/>
      <c r="J21" s="27"/>
      <c r="K21" s="27"/>
      <c r="L21" s="27"/>
      <c r="M21" s="27"/>
      <c r="N21" s="27"/>
      <c r="O21" s="27"/>
      <c r="P21" s="27"/>
    </row>
    <row r="22" spans="2:16" ht="4.1500000000000004" customHeight="1" x14ac:dyDescent="0.25">
      <c r="B22" s="30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2:16" ht="16.899999999999999" customHeight="1" x14ac:dyDescent="0.25">
      <c r="B23" s="30" t="s">
        <v>54</v>
      </c>
      <c r="C23" s="763" t="s">
        <v>12</v>
      </c>
      <c r="D23" s="763"/>
      <c r="E23" s="763"/>
      <c r="F23" s="763"/>
      <c r="G23" s="764"/>
      <c r="H23" s="765"/>
      <c r="I23" s="765"/>
      <c r="J23" s="771" t="s">
        <v>13</v>
      </c>
      <c r="K23" s="771"/>
      <c r="L23" s="771"/>
      <c r="M23" s="769"/>
      <c r="N23" s="769"/>
      <c r="O23" s="27"/>
      <c r="P23" s="27"/>
    </row>
    <row r="24" spans="2:16" ht="5.5" customHeight="1" x14ac:dyDescent="0.25">
      <c r="B24" s="30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2:16" x14ac:dyDescent="0.25">
      <c r="B25" s="30" t="s">
        <v>55</v>
      </c>
      <c r="C25" s="27" t="s">
        <v>22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 ht="16.899999999999999" customHeight="1" x14ac:dyDescent="0.25">
      <c r="B26" s="98"/>
      <c r="C26" s="27" t="s">
        <v>122</v>
      </c>
      <c r="D26" s="765"/>
      <c r="E26" s="765"/>
      <c r="F26" s="765"/>
      <c r="G26" s="765"/>
      <c r="H26" s="765"/>
      <c r="I26" s="765"/>
      <c r="J26" s="145" t="s">
        <v>159</v>
      </c>
      <c r="K26" s="34"/>
      <c r="L26" s="768"/>
      <c r="M26" s="768"/>
      <c r="N26" s="768"/>
      <c r="O26" s="27"/>
      <c r="P26" s="27"/>
    </row>
    <row r="27" spans="2:16" ht="6" customHeight="1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16.899999999999999" customHeight="1" x14ac:dyDescent="0.25">
      <c r="B28" s="30"/>
      <c r="C28" s="145" t="s">
        <v>155</v>
      </c>
      <c r="D28" s="765"/>
      <c r="E28" s="765"/>
      <c r="F28" s="145"/>
      <c r="G28" s="146" t="s">
        <v>156</v>
      </c>
      <c r="H28" s="146"/>
      <c r="I28" s="108"/>
      <c r="J28" s="147" t="s">
        <v>157</v>
      </c>
      <c r="K28" s="443"/>
      <c r="L28" s="147" t="s">
        <v>158</v>
      </c>
      <c r="M28" s="773"/>
      <c r="N28" s="773"/>
      <c r="O28" s="145" t="s">
        <v>6</v>
      </c>
      <c r="P28" s="27"/>
    </row>
    <row r="29" spans="2:16" ht="15" customHeight="1" x14ac:dyDescent="0.25">
      <c r="B29" s="30"/>
      <c r="C29" s="145" t="s">
        <v>155</v>
      </c>
      <c r="D29" s="770"/>
      <c r="E29" s="770"/>
      <c r="F29" s="145"/>
      <c r="G29" s="146" t="s">
        <v>156</v>
      </c>
      <c r="H29" s="146"/>
      <c r="I29" s="108"/>
      <c r="J29" s="147" t="s">
        <v>157</v>
      </c>
      <c r="K29" s="443"/>
      <c r="L29" s="147" t="s">
        <v>158</v>
      </c>
      <c r="M29" s="772"/>
      <c r="N29" s="772"/>
      <c r="O29" s="145" t="s">
        <v>6</v>
      </c>
      <c r="P29" s="27"/>
    </row>
    <row r="30" spans="2:16" ht="15" customHeight="1" x14ac:dyDescent="0.25">
      <c r="B30" s="30"/>
      <c r="C30" s="145" t="s">
        <v>155</v>
      </c>
      <c r="D30" s="770"/>
      <c r="E30" s="770"/>
      <c r="F30" s="145"/>
      <c r="G30" s="146" t="s">
        <v>156</v>
      </c>
      <c r="H30" s="146"/>
      <c r="I30" s="108"/>
      <c r="J30" s="147" t="s">
        <v>157</v>
      </c>
      <c r="K30" s="443"/>
      <c r="L30" s="147" t="s">
        <v>158</v>
      </c>
      <c r="M30" s="772"/>
      <c r="N30" s="772"/>
      <c r="O30" s="145" t="s">
        <v>6</v>
      </c>
      <c r="P30" s="27"/>
    </row>
    <row r="31" spans="2:16" ht="5.15" customHeight="1" x14ac:dyDescent="0.25">
      <c r="B31" s="30"/>
      <c r="C31" s="27"/>
      <c r="D31" s="27"/>
      <c r="E31" s="27"/>
      <c r="F31" s="27"/>
      <c r="G31" s="27"/>
      <c r="H31" s="27"/>
      <c r="I31" s="27"/>
      <c r="J31" s="27"/>
      <c r="K31" s="27"/>
      <c r="L31" s="133"/>
      <c r="M31" s="148"/>
      <c r="N31" s="148"/>
      <c r="O31" s="27"/>
      <c r="P31" s="27"/>
    </row>
    <row r="32" spans="2:16" ht="15" customHeight="1" x14ac:dyDescent="0.25">
      <c r="B32" s="365" t="s">
        <v>160</v>
      </c>
      <c r="C32" s="17" t="s">
        <v>111</v>
      </c>
      <c r="D32" s="27"/>
      <c r="E32" s="27"/>
      <c r="F32" s="27"/>
      <c r="G32" s="27"/>
      <c r="H32" s="27"/>
      <c r="I32" s="27"/>
      <c r="J32" s="27"/>
      <c r="K32" s="27"/>
      <c r="L32" s="27"/>
      <c r="M32" s="766" t="str">
        <f>IF(SUM(M28:N30)=0,"",SUM(M28:N30))</f>
        <v/>
      </c>
      <c r="N32" s="767"/>
      <c r="O32" s="145" t="s">
        <v>6</v>
      </c>
      <c r="P32" s="27"/>
    </row>
    <row r="33" spans="1:16" ht="6" customHeight="1" x14ac:dyDescent="0.25">
      <c r="B33" s="30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1:16" ht="5.15" customHeight="1" x14ac:dyDescent="0.25">
      <c r="B34" s="30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1:16" ht="18" customHeight="1" x14ac:dyDescent="0.25">
      <c r="B35" s="366" t="s">
        <v>163</v>
      </c>
      <c r="C35" s="144" t="s">
        <v>190</v>
      </c>
      <c r="D35" s="144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</row>
    <row r="36" spans="1:16" ht="6" customHeight="1" x14ac:dyDescent="0.25">
      <c r="B36" s="367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33"/>
    </row>
    <row r="37" spans="1:16" ht="16.899999999999999" customHeight="1" x14ac:dyDescent="0.25">
      <c r="A37" s="757">
        <f ca="1">TODAY()</f>
        <v>45996</v>
      </c>
      <c r="B37" s="170"/>
      <c r="C37" s="760" t="s">
        <v>164</v>
      </c>
      <c r="D37" s="762"/>
      <c r="E37" s="761"/>
      <c r="F37" s="760" t="s">
        <v>165</v>
      </c>
      <c r="G37" s="762"/>
      <c r="H37" s="762"/>
      <c r="I37" s="761"/>
      <c r="J37" s="760" t="s">
        <v>166</v>
      </c>
      <c r="K37" s="761"/>
      <c r="L37" s="760" t="s">
        <v>193</v>
      </c>
      <c r="M37" s="761"/>
      <c r="N37" s="418" t="s">
        <v>167</v>
      </c>
      <c r="O37" s="153"/>
      <c r="P37" s="133"/>
    </row>
    <row r="38" spans="1:16" ht="18" customHeight="1" x14ac:dyDescent="0.25">
      <c r="A38" s="757"/>
      <c r="B38" s="368" t="s">
        <v>341</v>
      </c>
      <c r="C38" s="751"/>
      <c r="D38" s="752"/>
      <c r="E38" s="753"/>
      <c r="F38" s="754"/>
      <c r="G38" s="755"/>
      <c r="H38" s="755"/>
      <c r="I38" s="755"/>
      <c r="J38" s="754"/>
      <c r="K38" s="756"/>
      <c r="L38" s="758"/>
      <c r="M38" s="759"/>
      <c r="N38" s="149"/>
      <c r="O38" s="153"/>
      <c r="P38" s="133"/>
    </row>
    <row r="39" spans="1:16" ht="18" customHeight="1" x14ac:dyDescent="0.25">
      <c r="A39" s="757"/>
      <c r="B39" s="368" t="s">
        <v>342</v>
      </c>
      <c r="C39" s="751"/>
      <c r="D39" s="752"/>
      <c r="E39" s="753"/>
      <c r="F39" s="754"/>
      <c r="G39" s="755"/>
      <c r="H39" s="755"/>
      <c r="I39" s="755"/>
      <c r="J39" s="754"/>
      <c r="K39" s="756"/>
      <c r="L39" s="758"/>
      <c r="M39" s="759"/>
      <c r="N39" s="149"/>
      <c r="O39" s="153"/>
      <c r="P39" s="133"/>
    </row>
    <row r="40" spans="1:16" ht="18" customHeight="1" x14ac:dyDescent="0.25">
      <c r="A40" s="757"/>
      <c r="B40" s="368" t="s">
        <v>343</v>
      </c>
      <c r="C40" s="751"/>
      <c r="D40" s="752"/>
      <c r="E40" s="753"/>
      <c r="F40" s="754"/>
      <c r="G40" s="755"/>
      <c r="H40" s="755"/>
      <c r="I40" s="755"/>
      <c r="J40" s="754"/>
      <c r="K40" s="756"/>
      <c r="L40" s="758"/>
      <c r="M40" s="759"/>
      <c r="N40" s="149"/>
      <c r="O40" s="153"/>
      <c r="P40" s="133"/>
    </row>
    <row r="41" spans="1:16" ht="18" customHeight="1" x14ac:dyDescent="0.25">
      <c r="A41" s="757"/>
      <c r="B41" s="368" t="s">
        <v>344</v>
      </c>
      <c r="C41" s="751"/>
      <c r="D41" s="752"/>
      <c r="E41" s="753"/>
      <c r="F41" s="754"/>
      <c r="G41" s="755"/>
      <c r="H41" s="755"/>
      <c r="I41" s="755"/>
      <c r="J41" s="754"/>
      <c r="K41" s="756"/>
      <c r="L41" s="758"/>
      <c r="M41" s="759"/>
      <c r="N41" s="149"/>
      <c r="O41" s="133"/>
      <c r="P41" s="133"/>
    </row>
    <row r="42" spans="1:16" ht="18" customHeight="1" x14ac:dyDescent="0.25">
      <c r="A42" s="757"/>
      <c r="B42" s="368" t="s">
        <v>345</v>
      </c>
      <c r="C42" s="751"/>
      <c r="D42" s="752"/>
      <c r="E42" s="753"/>
      <c r="F42" s="754"/>
      <c r="G42" s="755"/>
      <c r="H42" s="755"/>
      <c r="I42" s="755"/>
      <c r="J42" s="754"/>
      <c r="K42" s="756"/>
      <c r="L42" s="758"/>
      <c r="M42" s="759"/>
      <c r="N42" s="149"/>
      <c r="O42" s="153"/>
      <c r="P42" s="133"/>
    </row>
    <row r="43" spans="1:16" ht="216" customHeight="1" thickBot="1" x14ac:dyDescent="0.3">
      <c r="A43" s="757"/>
      <c r="B43" s="369"/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N43" s="369"/>
      <c r="O43" s="369"/>
      <c r="P43" s="369"/>
    </row>
    <row r="44" spans="1:16" ht="9" customHeight="1" x14ac:dyDescent="0.25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</row>
    <row r="45" spans="1:16" ht="11.25" customHeight="1" x14ac:dyDescent="0.25">
      <c r="B45" s="130" t="s">
        <v>141</v>
      </c>
      <c r="D45" s="750" t="str">
        <f>IF(Antrag!F71="","",Antrag!F71)</f>
        <v/>
      </c>
      <c r="E45" s="750"/>
      <c r="F45" s="750"/>
      <c r="G45" s="750"/>
      <c r="H45" s="750"/>
      <c r="I45" s="750"/>
      <c r="J45" s="750"/>
      <c r="N45" s="439"/>
      <c r="O45" s="439" t="s">
        <v>539</v>
      </c>
      <c r="P45" s="439"/>
    </row>
  </sheetData>
  <sheetProtection algorithmName="SHA-512" hashValue="5aPoJRxLvIp1J1HzpAiTZu9i+cbPyRUJwOl4YLSNpxf19kyo0R7n+hiv7nI8TizVl+R7Q+DWoxmVuY8x1V2akQ==" saltValue="hfJ83shFCPgfu9jujZBZ8w==" spinCount="100000" sheet="1"/>
  <customSheetViews>
    <customSheetView guid="{A9CD2B30-8F87-11D4-BDDB-400009F05927}" showRuler="0" topLeftCell="A22">
      <selection activeCell="I37" sqref="I37"/>
      <pageMargins left="0.59055118110236227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Roman,Standard"&amp;8- 2 -</oddFooter>
      </headerFooter>
    </customSheetView>
  </customSheetViews>
  <mergeCells count="58">
    <mergeCell ref="E13:J13"/>
    <mergeCell ref="K13:M13"/>
    <mergeCell ref="C12:D12"/>
    <mergeCell ref="C11:D11"/>
    <mergeCell ref="K10:M10"/>
    <mergeCell ref="E11:J11"/>
    <mergeCell ref="C13:D13"/>
    <mergeCell ref="C10:D10"/>
    <mergeCell ref="K11:M11"/>
    <mergeCell ref="E12:J12"/>
    <mergeCell ref="K12:M12"/>
    <mergeCell ref="E10:J10"/>
    <mergeCell ref="F4:N4"/>
    <mergeCell ref="E8:J8"/>
    <mergeCell ref="E9:J9"/>
    <mergeCell ref="K9:M9"/>
    <mergeCell ref="C9:D9"/>
    <mergeCell ref="C8:D8"/>
    <mergeCell ref="F6:N6"/>
    <mergeCell ref="L38:M38"/>
    <mergeCell ref="C23:F23"/>
    <mergeCell ref="G23:I23"/>
    <mergeCell ref="M32:N32"/>
    <mergeCell ref="D28:E28"/>
    <mergeCell ref="D26:I26"/>
    <mergeCell ref="L26:N26"/>
    <mergeCell ref="M23:N23"/>
    <mergeCell ref="D29:E29"/>
    <mergeCell ref="D30:E30"/>
    <mergeCell ref="J23:L23"/>
    <mergeCell ref="M29:N29"/>
    <mergeCell ref="M30:N30"/>
    <mergeCell ref="C38:E38"/>
    <mergeCell ref="M28:N28"/>
    <mergeCell ref="A37:A43"/>
    <mergeCell ref="L39:M39"/>
    <mergeCell ref="L40:M40"/>
    <mergeCell ref="L41:M41"/>
    <mergeCell ref="C42:E42"/>
    <mergeCell ref="F42:I42"/>
    <mergeCell ref="J42:K42"/>
    <mergeCell ref="L42:M42"/>
    <mergeCell ref="J39:K39"/>
    <mergeCell ref="J40:K40"/>
    <mergeCell ref="F38:I38"/>
    <mergeCell ref="J38:K38"/>
    <mergeCell ref="L37:M37"/>
    <mergeCell ref="C37:E37"/>
    <mergeCell ref="F37:I37"/>
    <mergeCell ref="J37:K37"/>
    <mergeCell ref="D45:J45"/>
    <mergeCell ref="C41:E41"/>
    <mergeCell ref="F39:I39"/>
    <mergeCell ref="F40:I40"/>
    <mergeCell ref="F41:I41"/>
    <mergeCell ref="J41:K41"/>
    <mergeCell ref="C39:E39"/>
    <mergeCell ref="C40:E40"/>
  </mergeCells>
  <phoneticPr fontId="4" type="noConversion"/>
  <pageMargins left="0.59055118110236227" right="0.27559055118110237" top="0.39370078740157483" bottom="0.39370078740157483" header="0.51181102362204722" footer="0.11811023622047245"/>
  <pageSetup paperSize="9" scale="98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CF73"/>
  <sheetViews>
    <sheetView showGridLines="0" zoomScale="150" zoomScaleNormal="150" workbookViewId="0">
      <selection activeCell="O5" sqref="O5:S5"/>
    </sheetView>
  </sheetViews>
  <sheetFormatPr baseColWidth="10" defaultColWidth="9.7265625" defaultRowHeight="11.5" x14ac:dyDescent="0.25"/>
  <cols>
    <col min="1" max="1" width="1.54296875" style="3" customWidth="1"/>
    <col min="2" max="2" width="0.81640625" style="3" customWidth="1"/>
    <col min="3" max="3" width="2.26953125" style="3" customWidth="1"/>
    <col min="4" max="4" width="1.7265625" style="3" customWidth="1"/>
    <col min="5" max="5" width="2.7265625" style="3" customWidth="1"/>
    <col min="6" max="6" width="1.453125" style="3" customWidth="1"/>
    <col min="7" max="7" width="1.1796875" style="3" customWidth="1"/>
    <col min="8" max="8" width="2.453125" style="3" customWidth="1"/>
    <col min="9" max="9" width="1.453125" style="3" customWidth="1"/>
    <col min="10" max="10" width="1" style="3" customWidth="1"/>
    <col min="11" max="11" width="2.453125" style="3" customWidth="1"/>
    <col min="12" max="12" width="2.1796875" style="3" customWidth="1"/>
    <col min="13" max="14" width="4.54296875" style="3" customWidth="1"/>
    <col min="15" max="15" width="3.54296875" style="3" customWidth="1"/>
    <col min="16" max="16" width="2.7265625" style="3" customWidth="1"/>
    <col min="17" max="17" width="2.7265625" style="3" hidden="1" customWidth="1"/>
    <col min="18" max="20" width="3.1796875" style="3" customWidth="1"/>
    <col min="21" max="22" width="3.7265625" style="3" customWidth="1"/>
    <col min="23" max="23" width="3.453125" style="3" customWidth="1"/>
    <col min="24" max="24" width="8.26953125" style="3" customWidth="1"/>
    <col min="25" max="26" width="7.7265625" style="3" hidden="1" customWidth="1"/>
    <col min="27" max="27" width="5.81640625" style="3" bestFit="1" customWidth="1"/>
    <col min="28" max="28" width="8.81640625" style="3" customWidth="1"/>
    <col min="29" max="29" width="3.7265625" style="3" customWidth="1"/>
    <col min="30" max="30" width="3.26953125" style="3" customWidth="1"/>
    <col min="31" max="31" width="6.453125" style="3" customWidth="1"/>
    <col min="32" max="32" width="0.453125" style="3" customWidth="1"/>
    <col min="33" max="33" width="0.81640625" style="3" customWidth="1"/>
    <col min="34" max="34" width="3" style="3" customWidth="1"/>
    <col min="35" max="35" width="4" style="3" hidden="1" customWidth="1"/>
    <col min="36" max="36" width="3" style="3" hidden="1" customWidth="1"/>
    <col min="37" max="38" width="6.7265625" style="3" hidden="1" customWidth="1"/>
    <col min="39" max="39" width="4.81640625" style="3" hidden="1" customWidth="1"/>
    <col min="40" max="40" width="6.7265625" style="3" hidden="1" customWidth="1"/>
    <col min="41" max="41" width="37.1796875" style="102" hidden="1" customWidth="1"/>
    <col min="42" max="42" width="18" style="102" hidden="1" customWidth="1"/>
    <col min="43" max="43" width="28.7265625" style="102" hidden="1" customWidth="1"/>
    <col min="44" max="44" width="30.81640625" style="102" hidden="1" customWidth="1"/>
    <col min="45" max="45" width="2.7265625" style="102" hidden="1" customWidth="1"/>
    <col min="46" max="46" width="3" style="102" hidden="1" customWidth="1"/>
    <col min="47" max="48" width="11.81640625" style="102" hidden="1" customWidth="1"/>
    <col min="49" max="49" width="21.26953125" style="102" hidden="1" customWidth="1"/>
    <col min="50" max="50" width="18.1796875" style="102" hidden="1" customWidth="1"/>
    <col min="51" max="51" width="19.7265625" style="102" hidden="1" customWidth="1"/>
    <col min="52" max="53" width="18.1796875" style="102" hidden="1" customWidth="1"/>
    <col min="54" max="54" width="13.453125" style="102" hidden="1" customWidth="1"/>
    <col min="55" max="55" width="21.26953125" style="102" hidden="1" customWidth="1"/>
    <col min="56" max="57" width="27.54296875" style="102" hidden="1" customWidth="1"/>
    <col min="58" max="58" width="30.7265625" style="102" hidden="1" customWidth="1"/>
    <col min="59" max="59" width="18.1796875" style="102" hidden="1" customWidth="1"/>
    <col min="60" max="60" width="19.7265625" style="102" hidden="1" customWidth="1"/>
    <col min="61" max="61" width="22.81640625" style="102" hidden="1" customWidth="1"/>
    <col min="62" max="63" width="19.7265625" style="102" hidden="1" customWidth="1"/>
    <col min="64" max="64" width="22.81640625" style="102" hidden="1" customWidth="1"/>
    <col min="65" max="65" width="6.453125" style="3" hidden="1" customWidth="1"/>
    <col min="66" max="66" width="3" style="3" hidden="1" customWidth="1"/>
    <col min="67" max="67" width="4.81640625" style="3" hidden="1" customWidth="1"/>
    <col min="68" max="68" width="2.26953125" style="3" hidden="1" customWidth="1"/>
    <col min="69" max="69" width="4.81640625" style="3" hidden="1" customWidth="1"/>
    <col min="70" max="70" width="9.7265625" style="3" hidden="1" customWidth="1"/>
    <col min="71" max="78" width="0" style="3" hidden="1" customWidth="1"/>
    <col min="79" max="16384" width="9.7265625" style="3"/>
  </cols>
  <sheetData>
    <row r="1" spans="2:84" ht="2.15" customHeight="1" x14ac:dyDescent="0.25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31"/>
      <c r="AF1" s="98"/>
      <c r="AG1" s="98"/>
      <c r="AH1" s="98"/>
      <c r="AI1" s="98"/>
      <c r="AJ1" s="98"/>
      <c r="AK1" s="98"/>
      <c r="AL1" s="98"/>
      <c r="AM1" s="98"/>
      <c r="AN1" s="98"/>
      <c r="AO1" s="317"/>
      <c r="AP1" s="317"/>
      <c r="AQ1" s="317"/>
      <c r="AR1" s="317"/>
      <c r="AS1" s="446"/>
      <c r="AT1" s="317"/>
      <c r="AU1" s="317"/>
      <c r="AV1" s="317"/>
      <c r="AW1" s="317"/>
      <c r="AX1" s="471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  <c r="BL1" s="317"/>
      <c r="BM1" s="98"/>
      <c r="BN1" s="153"/>
      <c r="BO1" s="153"/>
      <c r="BP1" s="153"/>
      <c r="BQ1" s="153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</row>
    <row r="2" spans="2:84" ht="11.25" customHeight="1" x14ac:dyDescent="0.25">
      <c r="B2" s="150"/>
      <c r="C2" s="39" t="s">
        <v>144</v>
      </c>
      <c r="D2" s="40"/>
      <c r="E2" s="40" t="s">
        <v>290</v>
      </c>
      <c r="F2" s="40"/>
      <c r="G2" s="40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31"/>
      <c r="AD2" s="31"/>
      <c r="AE2" s="31"/>
      <c r="AF2" s="318"/>
      <c r="AG2" s="318"/>
      <c r="AH2" s="318"/>
      <c r="AI2" s="318"/>
      <c r="AJ2" s="318"/>
      <c r="AK2" s="318"/>
      <c r="AL2" s="318"/>
      <c r="AM2" s="318"/>
      <c r="AN2" s="318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318"/>
      <c r="BN2" s="41"/>
      <c r="BO2" s="41"/>
      <c r="BP2" s="41"/>
      <c r="BQ2" s="41"/>
      <c r="BR2" s="31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</row>
    <row r="3" spans="2:84" ht="11.25" customHeight="1" x14ac:dyDescent="0.25">
      <c r="B3" s="150"/>
      <c r="C3" s="134" t="s">
        <v>145</v>
      </c>
      <c r="D3" s="31"/>
      <c r="E3" s="31" t="s">
        <v>47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99"/>
      <c r="AG3" s="7"/>
      <c r="AH3" s="7"/>
      <c r="AI3" s="7"/>
      <c r="AJ3" s="7"/>
      <c r="AK3" s="7"/>
      <c r="AL3" s="7"/>
      <c r="AM3" s="7"/>
      <c r="AN3" s="7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7"/>
      <c r="BN3" s="31"/>
      <c r="BO3" s="31"/>
      <c r="BP3" s="31"/>
      <c r="BQ3" s="31"/>
      <c r="BR3" s="7"/>
    </row>
    <row r="4" spans="2:84" ht="11.25" customHeight="1" x14ac:dyDescent="0.25">
      <c r="B4" s="150"/>
      <c r="C4" s="134" t="s">
        <v>146</v>
      </c>
      <c r="D4" s="31"/>
      <c r="E4" s="101" t="s">
        <v>288</v>
      </c>
      <c r="F4" s="31"/>
      <c r="G4" s="31"/>
      <c r="H4" s="31"/>
      <c r="I4" s="31"/>
      <c r="J4" s="31"/>
      <c r="K4" s="31"/>
      <c r="L4" s="31"/>
      <c r="M4" s="31"/>
      <c r="N4" s="4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99"/>
      <c r="AG4" s="7"/>
      <c r="AH4" s="7"/>
      <c r="AI4" s="7"/>
      <c r="AJ4" s="7"/>
      <c r="AK4" s="7"/>
      <c r="AL4" s="7"/>
      <c r="AM4" s="7"/>
      <c r="AN4" s="7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7"/>
      <c r="BN4" s="31"/>
      <c r="BO4" s="31"/>
      <c r="BP4" s="31"/>
      <c r="BQ4" s="31"/>
      <c r="BR4" s="7"/>
    </row>
    <row r="5" spans="2:84" ht="10" customHeight="1" x14ac:dyDescent="0.25">
      <c r="B5" s="150"/>
      <c r="C5" s="27" t="s">
        <v>17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808"/>
      <c r="P5" s="808"/>
      <c r="Q5" s="808"/>
      <c r="R5" s="809"/>
      <c r="S5" s="809"/>
      <c r="T5" s="101" t="s">
        <v>143</v>
      </c>
      <c r="U5" s="101" t="s">
        <v>142</v>
      </c>
      <c r="V5" s="98"/>
      <c r="W5" s="98"/>
      <c r="X5" s="31"/>
      <c r="Y5" s="31"/>
      <c r="Z5" s="31"/>
      <c r="AA5" s="31"/>
      <c r="AB5" s="31"/>
      <c r="AC5" s="808"/>
      <c r="AD5" s="808"/>
      <c r="AE5" s="808"/>
      <c r="AF5" s="99"/>
      <c r="AG5" s="7"/>
      <c r="AH5" s="7"/>
      <c r="AI5" s="7"/>
      <c r="AJ5" s="7"/>
      <c r="AK5" s="7"/>
      <c r="AL5" s="7"/>
      <c r="AM5" s="790"/>
      <c r="AN5" s="79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7"/>
      <c r="BN5" s="151"/>
      <c r="BO5" s="151"/>
      <c r="BP5" s="151"/>
      <c r="BQ5" s="151"/>
      <c r="BR5" s="7"/>
    </row>
    <row r="6" spans="2:84" ht="2.5" customHeight="1" x14ac:dyDescent="0.25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99"/>
      <c r="AG6" s="7"/>
      <c r="AH6" s="7"/>
      <c r="AI6" s="7"/>
      <c r="AJ6" s="7"/>
      <c r="AK6" s="7"/>
      <c r="AL6" s="7"/>
      <c r="AM6" s="7"/>
      <c r="AN6" s="7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7"/>
      <c r="BN6" s="31"/>
      <c r="BO6" s="31"/>
      <c r="BP6" s="31"/>
      <c r="BQ6" s="31"/>
      <c r="BR6" s="7"/>
    </row>
    <row r="7" spans="2:84" ht="11.25" customHeight="1" x14ac:dyDescent="0.25">
      <c r="B7" s="31"/>
      <c r="C7" s="134" t="s">
        <v>147</v>
      </c>
      <c r="D7" s="31"/>
      <c r="E7" s="101" t="s">
        <v>546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99"/>
      <c r="AG7" s="7"/>
      <c r="AH7" s="7"/>
      <c r="AI7" s="7"/>
      <c r="AJ7" s="7"/>
      <c r="AK7" s="7"/>
      <c r="AL7" s="7"/>
      <c r="AM7" s="7"/>
      <c r="AN7" s="7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7"/>
      <c r="BN7" s="31"/>
      <c r="BO7" s="31"/>
      <c r="BP7" s="31"/>
      <c r="BQ7" s="31"/>
      <c r="BR7" s="7"/>
    </row>
    <row r="8" spans="2:84" ht="12.75" customHeight="1" x14ac:dyDescent="0.25">
      <c r="B8" s="31"/>
      <c r="C8" s="810" t="s">
        <v>547</v>
      </c>
      <c r="D8" s="811"/>
      <c r="E8" s="811"/>
      <c r="F8" s="811"/>
      <c r="G8" s="811"/>
      <c r="H8" s="811"/>
      <c r="I8" s="811"/>
      <c r="J8" s="811"/>
      <c r="K8" s="811"/>
      <c r="L8" s="811"/>
      <c r="M8" s="811"/>
      <c r="N8" s="812"/>
      <c r="O8" s="886" t="str">
        <f>IF(AK10=1,"Ja",IF(AK10=2,"Nein",""))</f>
        <v>Nein</v>
      </c>
      <c r="P8" s="887"/>
      <c r="Q8" s="887"/>
      <c r="R8" s="887"/>
      <c r="S8" s="887"/>
      <c r="T8" s="31"/>
      <c r="U8" s="31"/>
      <c r="V8" s="31"/>
      <c r="W8" s="893" t="str">
        <f>IF(AK10=1,"Bitte den Reiter 'Erklärung Effizienzhauszuschlag' ausfüllen","")</f>
        <v/>
      </c>
      <c r="X8" s="745"/>
      <c r="Y8" s="745"/>
      <c r="Z8" s="745"/>
      <c r="AA8" s="745"/>
      <c r="AB8" s="745"/>
      <c r="AC8" s="745"/>
      <c r="AD8" s="745"/>
      <c r="AE8" s="745"/>
      <c r="AF8" s="99"/>
      <c r="AG8" s="7"/>
      <c r="AH8" s="7"/>
      <c r="AJ8" s="7"/>
      <c r="AK8" s="7" t="s">
        <v>402</v>
      </c>
      <c r="AL8" s="7"/>
      <c r="AM8" s="7"/>
      <c r="AN8" s="7"/>
      <c r="AO8" s="31"/>
      <c r="AP8" s="31"/>
      <c r="AQ8" s="31"/>
      <c r="AR8" s="31"/>
      <c r="AS8" s="31"/>
      <c r="AT8" s="31"/>
      <c r="AU8" s="31"/>
      <c r="AV8" s="894" t="s">
        <v>412</v>
      </c>
      <c r="AW8" s="895"/>
      <c r="AX8" s="895"/>
      <c r="AY8" s="896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7"/>
      <c r="BN8" s="31"/>
      <c r="BO8" s="31"/>
      <c r="BP8" s="31"/>
      <c r="BQ8" s="31"/>
      <c r="BR8" s="7"/>
    </row>
    <row r="9" spans="2:84" ht="5.25" customHeight="1" thickBot="1" x14ac:dyDescent="0.3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99"/>
      <c r="AG9" s="7"/>
      <c r="AH9" s="7"/>
      <c r="AJ9" s="7"/>
      <c r="AK9" s="7" t="s">
        <v>403</v>
      </c>
      <c r="AL9" s="7"/>
      <c r="AM9" s="7"/>
      <c r="AN9" s="7"/>
      <c r="AO9" s="31"/>
      <c r="AP9" s="31"/>
      <c r="AQ9" s="31"/>
      <c r="AR9" s="31"/>
      <c r="AS9" s="31"/>
      <c r="AT9" s="31"/>
      <c r="AU9" s="31"/>
      <c r="AV9" s="897"/>
      <c r="AW9" s="898"/>
      <c r="AX9" s="898"/>
      <c r="AY9" s="899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7"/>
      <c r="BN9" s="31"/>
      <c r="BO9" s="31"/>
      <c r="BP9" s="31"/>
      <c r="BQ9" s="31"/>
      <c r="BR9" s="7"/>
    </row>
    <row r="10" spans="2:84" ht="19.5" customHeight="1" thickTop="1" x14ac:dyDescent="0.25">
      <c r="B10" s="31"/>
      <c r="C10" s="836" t="s">
        <v>399</v>
      </c>
      <c r="D10" s="837"/>
      <c r="E10" s="31" t="s">
        <v>91</v>
      </c>
      <c r="F10" s="31"/>
      <c r="G10" s="31"/>
      <c r="H10" s="31"/>
      <c r="I10" s="31"/>
      <c r="J10" s="31"/>
      <c r="K10" s="31"/>
      <c r="L10" s="33"/>
      <c r="M10" s="31"/>
      <c r="N10" s="31"/>
      <c r="O10" s="31"/>
      <c r="P10" s="861" t="s">
        <v>257</v>
      </c>
      <c r="Q10" s="862"/>
      <c r="R10" s="862"/>
      <c r="S10" s="862"/>
      <c r="T10" s="863"/>
      <c r="U10" s="31"/>
      <c r="V10" s="31"/>
      <c r="W10" s="31"/>
      <c r="X10" s="310"/>
      <c r="Y10" s="31"/>
      <c r="Z10" s="31"/>
      <c r="AA10" s="31"/>
      <c r="AB10" s="31"/>
      <c r="AC10" s="31"/>
      <c r="AD10" s="31"/>
      <c r="AE10" s="31"/>
      <c r="AF10" s="99"/>
      <c r="AG10" s="7"/>
      <c r="AH10" s="7"/>
      <c r="AI10" s="7"/>
      <c r="AJ10" s="7"/>
      <c r="AK10" s="507">
        <v>2</v>
      </c>
      <c r="AL10" s="7"/>
      <c r="AM10" s="7"/>
      <c r="AN10" s="7"/>
      <c r="AO10" s="60">
        <v>1</v>
      </c>
      <c r="AP10" s="60">
        <v>2</v>
      </c>
      <c r="AQ10" s="60">
        <v>3</v>
      </c>
      <c r="AR10" s="259" t="s">
        <v>247</v>
      </c>
      <c r="AS10" s="259"/>
      <c r="AT10" s="60">
        <v>4</v>
      </c>
      <c r="AU10" s="60">
        <v>5</v>
      </c>
      <c r="AV10" s="60">
        <v>6</v>
      </c>
      <c r="AW10" s="60">
        <v>7</v>
      </c>
      <c r="AX10" s="60"/>
      <c r="AY10" s="60">
        <v>8</v>
      </c>
      <c r="AZ10" s="60">
        <v>9</v>
      </c>
      <c r="BA10" s="60">
        <v>10</v>
      </c>
      <c r="BB10" s="259" t="s">
        <v>260</v>
      </c>
      <c r="BC10" s="60">
        <v>11</v>
      </c>
      <c r="BD10" s="60">
        <v>12</v>
      </c>
      <c r="BE10" s="60">
        <v>13</v>
      </c>
      <c r="BF10" s="60">
        <v>14</v>
      </c>
      <c r="BG10" s="60">
        <v>15</v>
      </c>
      <c r="BH10" s="60">
        <v>16</v>
      </c>
      <c r="BI10" s="60">
        <v>17</v>
      </c>
      <c r="BJ10" s="60">
        <v>18</v>
      </c>
      <c r="BK10" s="60">
        <v>19</v>
      </c>
      <c r="BL10" s="60">
        <v>20</v>
      </c>
      <c r="BM10" s="7"/>
      <c r="BN10" s="31"/>
      <c r="BO10" s="31"/>
      <c r="BP10" s="31"/>
      <c r="BQ10" s="31"/>
      <c r="BR10" s="7"/>
    </row>
    <row r="11" spans="2:84" ht="4.9000000000000004" customHeight="1" thickBot="1" x14ac:dyDescent="0.3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864"/>
      <c r="Q11" s="865"/>
      <c r="R11" s="865"/>
      <c r="S11" s="865"/>
      <c r="T11" s="866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99"/>
      <c r="AG11" s="7"/>
      <c r="AH11" s="7"/>
      <c r="AI11" s="7"/>
      <c r="AJ11" s="7"/>
      <c r="AK11" s="7"/>
      <c r="AL11" s="7"/>
      <c r="AM11" s="7"/>
      <c r="AN11" s="7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7"/>
      <c r="BN11" s="31"/>
      <c r="BO11" s="31"/>
      <c r="BP11" s="31"/>
      <c r="BQ11" s="31"/>
      <c r="BR11" s="7"/>
    </row>
    <row r="12" spans="2:84" ht="12.65" customHeight="1" x14ac:dyDescent="0.25">
      <c r="B12" s="31"/>
      <c r="C12" s="906" t="s">
        <v>48</v>
      </c>
      <c r="D12" s="872"/>
      <c r="E12" s="908" t="s">
        <v>23</v>
      </c>
      <c r="F12" s="908"/>
      <c r="G12" s="908"/>
      <c r="H12" s="908"/>
      <c r="I12" s="908"/>
      <c r="J12" s="908"/>
      <c r="K12" s="908"/>
      <c r="L12" s="908"/>
      <c r="M12" s="908"/>
      <c r="N12" s="311"/>
      <c r="O12" s="312"/>
      <c r="P12" s="890" t="s">
        <v>200</v>
      </c>
      <c r="Q12" s="867" t="s">
        <v>201</v>
      </c>
      <c r="R12" s="881" t="s">
        <v>203</v>
      </c>
      <c r="S12" s="881" t="s">
        <v>216</v>
      </c>
      <c r="T12" s="900" t="s">
        <v>385</v>
      </c>
      <c r="U12" s="876" t="s">
        <v>114</v>
      </c>
      <c r="V12" s="877"/>
      <c r="W12" s="877"/>
      <c r="X12" s="877"/>
      <c r="Y12" s="877"/>
      <c r="Z12" s="877"/>
      <c r="AA12" s="877"/>
      <c r="AB12" s="878"/>
      <c r="AC12" s="870" t="s">
        <v>116</v>
      </c>
      <c r="AD12" s="871"/>
      <c r="AE12" s="872"/>
      <c r="AF12" s="318"/>
      <c r="AG12" s="7"/>
      <c r="AH12" s="7"/>
      <c r="AI12" s="7"/>
      <c r="AJ12" s="7"/>
      <c r="AK12" s="7"/>
      <c r="AL12" s="7"/>
      <c r="AM12" s="7"/>
      <c r="AN12" s="7"/>
      <c r="AO12" s="850" t="s">
        <v>218</v>
      </c>
      <c r="AP12" s="851" t="s">
        <v>217</v>
      </c>
      <c r="AQ12" s="856" t="s">
        <v>216</v>
      </c>
      <c r="AR12" s="856" t="s">
        <v>203</v>
      </c>
      <c r="AS12" s="237"/>
      <c r="AT12" s="237"/>
      <c r="AU12" s="946" t="s">
        <v>243</v>
      </c>
      <c r="AV12" s="849" t="s">
        <v>242</v>
      </c>
      <c r="AW12" s="849" t="s">
        <v>202</v>
      </c>
      <c r="AX12" s="846" t="s">
        <v>406</v>
      </c>
      <c r="AY12" s="846" t="s">
        <v>407</v>
      </c>
      <c r="AZ12" s="842" t="s">
        <v>225</v>
      </c>
      <c r="BA12" s="848" t="s">
        <v>226</v>
      </c>
      <c r="BB12" s="859" t="s">
        <v>259</v>
      </c>
      <c r="BC12" s="844" t="s">
        <v>231</v>
      </c>
      <c r="BD12" s="855" t="s">
        <v>223</v>
      </c>
      <c r="BE12" s="849" t="s">
        <v>224</v>
      </c>
      <c r="BF12" s="846" t="s">
        <v>232</v>
      </c>
      <c r="BG12" s="842" t="s">
        <v>204</v>
      </c>
      <c r="BH12" s="848" t="s">
        <v>219</v>
      </c>
      <c r="BI12" s="847" t="s">
        <v>233</v>
      </c>
      <c r="BJ12" s="842" t="s">
        <v>221</v>
      </c>
      <c r="BK12" s="848" t="s">
        <v>220</v>
      </c>
      <c r="BL12" s="844" t="s">
        <v>234</v>
      </c>
      <c r="BM12" s="7"/>
      <c r="BN12" s="266"/>
      <c r="BO12" s="266"/>
      <c r="BP12" s="266"/>
      <c r="BQ12" s="266"/>
      <c r="BR12" s="7"/>
    </row>
    <row r="13" spans="2:84" ht="30" customHeight="1" x14ac:dyDescent="0.25">
      <c r="B13" s="31"/>
      <c r="C13" s="903"/>
      <c r="D13" s="904"/>
      <c r="E13" s="909" t="s">
        <v>8</v>
      </c>
      <c r="F13" s="909" t="s">
        <v>74</v>
      </c>
      <c r="G13" s="913"/>
      <c r="H13" s="909" t="s">
        <v>75</v>
      </c>
      <c r="I13" s="907" t="s">
        <v>76</v>
      </c>
      <c r="J13" s="907"/>
      <c r="K13" s="911" t="s">
        <v>70</v>
      </c>
      <c r="L13" s="906" t="s">
        <v>77</v>
      </c>
      <c r="M13" s="872"/>
      <c r="N13" s="903" t="s">
        <v>73</v>
      </c>
      <c r="O13" s="904"/>
      <c r="P13" s="891"/>
      <c r="Q13" s="868"/>
      <c r="R13" s="882"/>
      <c r="S13" s="882"/>
      <c r="T13" s="901"/>
      <c r="U13" s="876" t="s">
        <v>84</v>
      </c>
      <c r="V13" s="877"/>
      <c r="W13" s="888"/>
      <c r="X13" s="884" t="s">
        <v>346</v>
      </c>
      <c r="Y13" s="885"/>
      <c r="Z13" s="880"/>
      <c r="AA13" s="879" t="s">
        <v>72</v>
      </c>
      <c r="AB13" s="889"/>
      <c r="AC13" s="873"/>
      <c r="AD13" s="874"/>
      <c r="AE13" s="875"/>
      <c r="AF13" s="318"/>
      <c r="AG13" s="7"/>
      <c r="AH13" s="7"/>
      <c r="AI13" s="7"/>
      <c r="AJ13" s="7"/>
      <c r="AK13" s="7"/>
      <c r="AL13" s="7"/>
      <c r="AM13" s="7"/>
      <c r="AN13" s="7"/>
      <c r="AO13" s="850"/>
      <c r="AP13" s="852"/>
      <c r="AQ13" s="857"/>
      <c r="AR13" s="857"/>
      <c r="AS13" s="238"/>
      <c r="AT13" s="238"/>
      <c r="AU13" s="947"/>
      <c r="AV13" s="849"/>
      <c r="AW13" s="849"/>
      <c r="AX13" s="846"/>
      <c r="AY13" s="846"/>
      <c r="AZ13" s="843"/>
      <c r="BA13" s="849"/>
      <c r="BB13" s="860"/>
      <c r="BC13" s="845"/>
      <c r="BD13" s="855"/>
      <c r="BE13" s="849"/>
      <c r="BF13" s="846"/>
      <c r="BG13" s="843"/>
      <c r="BH13" s="849"/>
      <c r="BI13" s="846"/>
      <c r="BJ13" s="843"/>
      <c r="BK13" s="849"/>
      <c r="BL13" s="845"/>
      <c r="BM13" s="7"/>
      <c r="BN13" s="267"/>
      <c r="BO13" s="267"/>
      <c r="BP13" s="267"/>
      <c r="BQ13" s="267"/>
      <c r="BR13" s="7"/>
    </row>
    <row r="14" spans="2:84" ht="72" customHeight="1" x14ac:dyDescent="0.25">
      <c r="B14" s="31"/>
      <c r="C14" s="905"/>
      <c r="D14" s="875"/>
      <c r="E14" s="910"/>
      <c r="F14" s="910"/>
      <c r="G14" s="914"/>
      <c r="H14" s="910"/>
      <c r="I14" s="907"/>
      <c r="J14" s="907"/>
      <c r="K14" s="912"/>
      <c r="L14" s="905"/>
      <c r="M14" s="875"/>
      <c r="N14" s="905"/>
      <c r="O14" s="875"/>
      <c r="P14" s="892"/>
      <c r="Q14" s="869"/>
      <c r="R14" s="883"/>
      <c r="S14" s="883"/>
      <c r="T14" s="902"/>
      <c r="U14" s="330" t="s">
        <v>92</v>
      </c>
      <c r="V14" s="884" t="s">
        <v>222</v>
      </c>
      <c r="W14" s="880"/>
      <c r="X14" s="296" t="s">
        <v>198</v>
      </c>
      <c r="Y14" s="437" t="s">
        <v>132</v>
      </c>
      <c r="Z14" s="438" t="s">
        <v>199</v>
      </c>
      <c r="AA14" s="879" t="s">
        <v>115</v>
      </c>
      <c r="AB14" s="889"/>
      <c r="AC14" s="297" t="s">
        <v>92</v>
      </c>
      <c r="AD14" s="879" t="s">
        <v>83</v>
      </c>
      <c r="AE14" s="880"/>
      <c r="AF14" s="318"/>
      <c r="AG14" s="7"/>
      <c r="AH14" s="7"/>
      <c r="AI14" s="7"/>
      <c r="AJ14" s="7"/>
      <c r="AK14" s="7"/>
      <c r="AL14" s="7"/>
      <c r="AM14" s="7"/>
      <c r="AN14" s="7"/>
      <c r="AO14" s="850"/>
      <c r="AP14" s="852"/>
      <c r="AQ14" s="858"/>
      <c r="AR14" s="858"/>
      <c r="AS14" s="239"/>
      <c r="AT14" s="239" t="s">
        <v>72</v>
      </c>
      <c r="AU14" s="948"/>
      <c r="AV14" s="849"/>
      <c r="AW14" s="849"/>
      <c r="AX14" s="846"/>
      <c r="AY14" s="846"/>
      <c r="AZ14" s="843"/>
      <c r="BA14" s="849"/>
      <c r="BB14" s="860"/>
      <c r="BC14" s="845"/>
      <c r="BD14" s="855"/>
      <c r="BE14" s="849"/>
      <c r="BF14" s="846"/>
      <c r="BG14" s="843"/>
      <c r="BH14" s="849"/>
      <c r="BI14" s="846"/>
      <c r="BJ14" s="843"/>
      <c r="BK14" s="849"/>
      <c r="BL14" s="845"/>
      <c r="BM14" s="7"/>
      <c r="BN14" s="112" t="s">
        <v>85</v>
      </c>
      <c r="BO14" s="113" t="s">
        <v>89</v>
      </c>
      <c r="BP14" s="114"/>
      <c r="BQ14" s="113" t="s">
        <v>256</v>
      </c>
      <c r="BR14" s="7"/>
      <c r="BS14" s="102"/>
    </row>
    <row r="15" spans="2:84" ht="13.15" customHeight="1" x14ac:dyDescent="0.25">
      <c r="B15" s="150"/>
      <c r="C15" s="816"/>
      <c r="D15" s="817"/>
      <c r="E15" s="45"/>
      <c r="F15" s="816"/>
      <c r="G15" s="817"/>
      <c r="H15" s="44"/>
      <c r="I15" s="816"/>
      <c r="J15" s="817"/>
      <c r="K15" s="45"/>
      <c r="L15" s="830"/>
      <c r="M15" s="831"/>
      <c r="N15" s="781" t="str">
        <f t="shared" ref="N15:N25" si="0">IF(OR(C15="",L15=""),"",L15*C15)</f>
        <v/>
      </c>
      <c r="O15" s="782"/>
      <c r="P15" s="116"/>
      <c r="Q15" s="117"/>
      <c r="R15" s="208"/>
      <c r="S15" s="208"/>
      <c r="T15" s="118"/>
      <c r="U15" s="45"/>
      <c r="V15" s="832" t="str">
        <f>IF(OR(L15="",U15="",U15=0),"",IF(AND(OR(E15=1,E15=2),F15=3,L15&gt;=72),72,IF(AND(E15=1,L15&gt;=45),45,IF(AND(E15=1,L15&lt;45),L15,IF(AND(E15=2,L15&gt;60),60,IF(AND(E15=2,L15&lt;60),L15,IF(AND(F15=3,L15&gt;72),72,IF(AND(E15&gt;2,BP15*12+60&gt;L15),L15,BP15*12+60))))))))</f>
        <v/>
      </c>
      <c r="W15" s="834"/>
      <c r="X15" s="49" t="str">
        <f t="shared" ref="X15:X30" si="1">IF(AND(P15="x",S15="x",T15="x"),"",IF(AND(P15="X",R15="X",S15="X"),"",IF(OR(AT15=8,AT15=9,U15=""),"",IF(OR(AT15=4,AT15=11),BQ15*16/100,""))))</f>
        <v/>
      </c>
      <c r="Y15" s="126"/>
      <c r="Z15" s="49" t="e">
        <f t="shared" ref="Z15:Z26" si="2">IF(OR(AT15=17,AT15=7),(BQ15*16/100+BQ15+L15-V15)*U15,IF(OR(AT15=16,AT15=15,AT15=8,AT15=13,AT15=1,AT15=9,AT15=20,AT15=21),BQ15*U15,IF(AT15=12,(BQ15+L15-V15)*U15,IF(OR(AT15=4,AT15=11),(BQ15*16/100+BQ15)*U15,IF(AT15=6,(BQ15+L15-V15)*U15,0)))))</f>
        <v>#VALUE!</v>
      </c>
      <c r="AA15" s="832" t="str">
        <f>IF(OR(U15="",U15=0,V15=""),"",IF(OR(Z15=0,Z15=""),"",IF(Z15/U15&gt;L15,L15*U15,Z15)))</f>
        <v/>
      </c>
      <c r="AB15" s="833"/>
      <c r="AC15" s="50" t="str">
        <f t="shared" ref="AC15:AC30" si="3">IF(C15="","",IF(C15-U15=0,"",C15-U15))</f>
        <v/>
      </c>
      <c r="AD15" s="832" t="str">
        <f>IF(AC15="","",AC15*L15)</f>
        <v/>
      </c>
      <c r="AE15" s="834"/>
      <c r="AF15" s="318"/>
      <c r="AG15" s="7"/>
      <c r="AH15" s="7"/>
      <c r="AI15" s="7"/>
      <c r="AJ15" s="472">
        <v>17</v>
      </c>
      <c r="AK15" s="7" t="e">
        <f>BQ15*16/100</f>
        <v>#VALUE!</v>
      </c>
      <c r="AL15" s="444" t="e">
        <f>L15-BQ15</f>
        <v>#VALUE!</v>
      </c>
      <c r="AM15" s="190" t="str">
        <f t="shared" ref="AM15:AM27" si="4">BQ15</f>
        <v/>
      </c>
      <c r="AN15" s="190" t="e">
        <f t="shared" ref="AN15:AN27" si="5">SUM(AK15:AM15)</f>
        <v>#VALUE!</v>
      </c>
      <c r="AO15" s="453">
        <f t="shared" ref="AO15:AO30" si="6">IF(AND(COUNTIF(P15:T15,"x")=3,P15="X",S15="X",T15="X"),17,IF(COUNTIF(P15:T15,"x")=0,1,0))</f>
        <v>1</v>
      </c>
      <c r="AP15" s="454">
        <f>IF(AND(COUNTIF(P15:T15,"x")=2,P15="x",T15="X"),7,IF(AND(COUNTIF(P15:T15,"x")=1,P15="X"),4,IF(AND(COUNTIF(P15:T15,"x")=1,T15="X"),6,0)))</f>
        <v>0</v>
      </c>
      <c r="AQ15" s="453">
        <f t="shared" ref="AQ15:AQ30" si="7">IF(AND(COUNTIF(P15:T15,"x")=2,S15="X",R15="X"),9,IF(AND(COUNTIF(P15:T15,"x")=2,S15="X",P15="X"),11,IF(AND(COUNTIF(P15:T15,"x")=2,S15="X",T15="X"),12,IF(AND(COUNTIF(P15:T15,"x")=1,S15="X"),13,0))))</f>
        <v>0</v>
      </c>
      <c r="AR15" s="453">
        <f>IF(AND(COUNTIF(P15:T15,"x")=3,P15="X",R15="X",T15="X"),21,IF(AND(COUNTIF(P15:T15,"x")=1,R15="X"),8,IF(AND(COUNTIF(P15:T15,"x")=2,R15="X",P15="X"),15,IF(AND(COUNTIF(P15:T15,"x")=2,R15="X",T15="X"),16,0))))</f>
        <v>0</v>
      </c>
      <c r="AS15" s="453">
        <f t="shared" ref="AS15:AS30" si="8">IF(AND(COUNTIF(P15:T15,"x")=4,P15="X",R15="X",S15="X",T15="X"),20,IF(AND(COUNTIF(P15:T15,"x")=3,R15="X",S15="X",T15="X"),20,IF(AND(COUNTIF(P15:T15,"x")=3,P15="X",R15="X",S15="X"),20,0)))</f>
        <v>0</v>
      </c>
      <c r="AT15" s="453">
        <f>SUM(AO15:AS15)</f>
        <v>1</v>
      </c>
      <c r="AU15" s="453">
        <v>0</v>
      </c>
      <c r="AV15" s="455">
        <f t="shared" ref="AV15:AV26" si="9">IF(OR(U15="",AT15=20,AT15=21),0,IF(OR(AT15=8,AT15=9,AT15=15),0,IF(P15&lt;&gt;"",AA15,0)))</f>
        <v>0</v>
      </c>
      <c r="AW15" s="453">
        <f t="shared" ref="AW15:AW26" si="10">IF(OR(U15="",AT15=20,AT15=21),0,IF(OR(AT15=8,AT15=9,AT15=15),0,IF(P15&lt;&gt;"",U15,0)))</f>
        <v>0</v>
      </c>
      <c r="AX15" s="456">
        <f>IF(OR(AT15=4,AT15=7),AV15,0)</f>
        <v>0</v>
      </c>
      <c r="AY15" s="456">
        <f>IF(OR(AT15=11,AT15=17),AV15,0)</f>
        <v>0</v>
      </c>
      <c r="AZ15" s="457">
        <f>IF(OR(U15="",AT15=20),0,IF(OR(AT15=4,AT15=5,AT15=6,AT15=7,AT15=3,AT15=1),U15,0))</f>
        <v>0</v>
      </c>
      <c r="BA15" s="457">
        <f>IF(OR(U15="",AT15=20),0,IF(OR(AT15=4,AT15=5,AT15=6,AT15=7,AT15=3,AT15=1),AA15,0))</f>
        <v>0</v>
      </c>
      <c r="BB15" s="458">
        <f>IF(AD15="",0,AD15)</f>
        <v>0</v>
      </c>
      <c r="BC15" s="457">
        <f>IF(OR(AT15=20,U15=""),0,IF(OR(AT15=4,AT15=5,AT15=6,AT15=7,AT15=3,AT15=1),N15-BB15,0))</f>
        <v>0</v>
      </c>
      <c r="BD15" s="453">
        <f>IF(OR(U15="",AT15=20),0,IF(OR(AT15=8,AT15=14,AT15=15,AT15=16,AT15=21),U15,0))</f>
        <v>0</v>
      </c>
      <c r="BE15" s="453">
        <f>IF(OR(U15="",AT15=20),0,IF(OR(AT15=8,AT15=14,AT15=15,AT15=16,AT15=21),AA15,0))</f>
        <v>0</v>
      </c>
      <c r="BF15" s="453">
        <f>IF(OR(U15="",AT15=20),0,IF(OR(AT15=8,AT15=14,AT15=15,AT15=16,AT15=21),N15-BB15,0))</f>
        <v>0</v>
      </c>
      <c r="BG15" s="457">
        <f>IF(U15="",0,IF(OR(AT15=9,AT15=20),U15,0))</f>
        <v>0</v>
      </c>
      <c r="BH15" s="459">
        <f>IF(U15="",0,IF(OR(AT15=9,AT15=20),AA15,0))</f>
        <v>0</v>
      </c>
      <c r="BI15" s="459">
        <f>IF(U15="",0,IF(OR(AT15=9,AT15=20),N15-BB15,0))</f>
        <v>0</v>
      </c>
      <c r="BJ15" s="453">
        <f>IF(AT15=20,0,IF(OR(AT15=10,AT15=11,AT15=12,AT15=13,AT15=17,AT15=18),U15,0))</f>
        <v>0</v>
      </c>
      <c r="BK15" s="455">
        <f>IF(OR(U15="",AT15=20),0,IF(OR(AT15=10,AT15=11,AT15=12,AT15=13,AT15=17,AT15=18,),AA15,0))</f>
        <v>0</v>
      </c>
      <c r="BL15" s="455">
        <f>IF(OR(U15="",AT15=20),0,IF(OR(AT15=10,AT15=11,AT15=12,AT15=13,AT15=17,AT15=18),N15-BB15,0))</f>
        <v>0</v>
      </c>
      <c r="BM15" s="7"/>
      <c r="BN15" s="272" t="str">
        <f t="shared" ref="BN15:BN27" si="11">IF(L15&lt;V15,L15,V15)</f>
        <v/>
      </c>
      <c r="BO15" s="268">
        <f t="shared" ref="BO15:BO27" si="12">IF(OR(L15="",V15=""),0,L15-V15)</f>
        <v>0</v>
      </c>
      <c r="BP15" s="272">
        <f t="shared" ref="BP15:BP27" si="13">IF(E15="",0,E15-2)</f>
        <v>0</v>
      </c>
      <c r="BQ15" s="596" t="str">
        <f>IF(OR(L15="",U15=""),"",IF(AND(E15=1,L15&gt;=45),45,IF(AND(E15=1,L15&lt;45),45,IF(AND(E15=2,L15&gt;60),60,IF(AND(E15=2,L15&lt;60),60,IF(AND(F15=3,L15&gt;72),72,IF(AND(E15&gt;2,BP15*12+60&gt;L15),BP15*12+60,BP15*12+60)))))))</f>
        <v/>
      </c>
      <c r="BR15" s="7"/>
    </row>
    <row r="16" spans="2:84" ht="13.15" customHeight="1" x14ac:dyDescent="0.25">
      <c r="B16" s="150"/>
      <c r="C16" s="816"/>
      <c r="D16" s="817"/>
      <c r="E16" s="45"/>
      <c r="F16" s="816"/>
      <c r="G16" s="817"/>
      <c r="H16" s="44"/>
      <c r="I16" s="816"/>
      <c r="J16" s="817"/>
      <c r="K16" s="45"/>
      <c r="L16" s="830"/>
      <c r="M16" s="831"/>
      <c r="N16" s="781" t="str">
        <f>IF(OR(C16="",L16=""),"",L16*C16)</f>
        <v/>
      </c>
      <c r="O16" s="782"/>
      <c r="P16" s="116"/>
      <c r="Q16" s="117"/>
      <c r="R16" s="208"/>
      <c r="S16" s="208"/>
      <c r="T16" s="118"/>
      <c r="U16" s="45"/>
      <c r="V16" s="832" t="str">
        <f t="shared" ref="V16:V30" si="14">IF(OR(L16="",U16="",U16=0),"",IF(AND(OR(E16=1,E16=2),F16=3,L16&gt;=72),72,IF(AND(E16=1,L16&gt;=45),45,IF(AND(E16=1,L16&lt;45),L16,IF(AND(E16=2,L16&gt;60),60,IF(AND(E16=2,L16&lt;60),L16,IF(AND(F16=3,L16&gt;72),72,IF(AND(E16&gt;2,BP16*12+60&gt;L16),L16,BP16*12+60))))))))</f>
        <v/>
      </c>
      <c r="W16" s="834"/>
      <c r="X16" s="49" t="str">
        <f t="shared" si="1"/>
        <v/>
      </c>
      <c r="Y16" s="126"/>
      <c r="Z16" s="49" t="e">
        <f t="shared" si="2"/>
        <v>#VALUE!</v>
      </c>
      <c r="AA16" s="832" t="str">
        <f t="shared" ref="AA16:AA30" si="15">IF(OR(U16="",U16=0,V16=""),"",IF(OR(Z16=0,Z16=""),"",IF(Z16/U16&gt;L16,L16*U16,Z16)))</f>
        <v/>
      </c>
      <c r="AB16" s="833"/>
      <c r="AC16" s="50" t="str">
        <f t="shared" si="3"/>
        <v/>
      </c>
      <c r="AD16" s="832" t="str">
        <f t="shared" ref="AD16:AD30" si="16">IF(AC16="","",AC16*L16)</f>
        <v/>
      </c>
      <c r="AE16" s="834"/>
      <c r="AF16" s="318"/>
      <c r="AG16" s="7"/>
      <c r="AH16" s="7"/>
      <c r="AI16" s="7"/>
      <c r="AJ16" s="472">
        <v>12</v>
      </c>
      <c r="AK16" s="7"/>
      <c r="AL16" s="444" t="e">
        <f>L16-BQ16</f>
        <v>#VALUE!</v>
      </c>
      <c r="AM16" s="190" t="str">
        <f t="shared" si="4"/>
        <v/>
      </c>
      <c r="AN16" s="190" t="e">
        <f t="shared" si="5"/>
        <v>#VALUE!</v>
      </c>
      <c r="AO16" s="453">
        <f t="shared" si="6"/>
        <v>1</v>
      </c>
      <c r="AP16" s="454">
        <f t="shared" ref="AP16:AP30" si="17">IF(AND(COUNTIF(P16:T16,"x")=2,P16="x",T16="X"),7,IF(AND(COUNTIF(P16:T16,"x")=1,P16="X"),4,IF(AND(COUNTIF(P16:T16,"x")=1,T16="X"),6,0)))</f>
        <v>0</v>
      </c>
      <c r="AQ16" s="453">
        <f t="shared" si="7"/>
        <v>0</v>
      </c>
      <c r="AR16" s="453">
        <f t="shared" ref="AR16:AR30" si="18">IF(AND(COUNTIF(P16:T16,"x")=3,P16="X",R16="X",T16="X"),21,IF(AND(COUNTIF(P16:T16,"x")=1,R16="X"),8,IF(AND(COUNTIF(P16:T16,"x")=2,R16="X",P16="X"),15,IF(AND(COUNTIF(P16:T16,"x")=2,R16="X",T16="X"),16,0))))</f>
        <v>0</v>
      </c>
      <c r="AS16" s="453">
        <f t="shared" si="8"/>
        <v>0</v>
      </c>
      <c r="AT16" s="453">
        <f t="shared" ref="AT16:AT30" si="19">SUM(AO16:AS16)</f>
        <v>1</v>
      </c>
      <c r="AU16" s="453">
        <v>1</v>
      </c>
      <c r="AV16" s="455">
        <f t="shared" si="9"/>
        <v>0</v>
      </c>
      <c r="AW16" s="453">
        <f t="shared" si="10"/>
        <v>0</v>
      </c>
      <c r="AX16" s="456">
        <f t="shared" ref="AX16:AX29" si="20">IF(OR(AT16=4,AT16=7),AV16,0)</f>
        <v>0</v>
      </c>
      <c r="AY16" s="456">
        <f t="shared" ref="AY16:AY30" si="21">IF(OR(AT16=11,AT16=17),AV16,0)</f>
        <v>0</v>
      </c>
      <c r="AZ16" s="457">
        <f t="shared" ref="AZ16:AZ30" si="22">IF(OR(U16="",AT16=20),0,IF(OR(AT16=4,AT16=5,AT16=6,AT16=7,AT16=3,AT16=1),U16,0))</f>
        <v>0</v>
      </c>
      <c r="BA16" s="457">
        <f t="shared" ref="BA16:BA30" si="23">IF(OR(U16="",AT16=20),0,IF(OR(AT16=4,AT16=5,AT16=6,AT16=7,AT16=3,AT16=1),AA16,0))</f>
        <v>0</v>
      </c>
      <c r="BB16" s="458">
        <f t="shared" ref="BB16:BB30" si="24">IF(AD16="",0,AD16)</f>
        <v>0</v>
      </c>
      <c r="BC16" s="457">
        <f t="shared" ref="BC16:BC30" si="25">IF(OR(AT16=20,U16=""),0,IF(OR(AT16=4,AT16=5,AT16=6,AT16=7,AT16=3,AT16=1),N16-BB16,0))</f>
        <v>0</v>
      </c>
      <c r="BD16" s="453">
        <f t="shared" ref="BD16:BD30" si="26">IF(OR(U16="",AT16=20),0,IF(OR(AT16=8,AT16=14,AT16=15,AT16=16,AT16=21),U16,0))</f>
        <v>0</v>
      </c>
      <c r="BE16" s="453">
        <f t="shared" ref="BE16:BE30" si="27">IF(OR(U16="",AT16=20),0,IF(OR(AT16=8,AT16=14,AT16=15,AT16=16,AT16=21),AA16,0))</f>
        <v>0</v>
      </c>
      <c r="BF16" s="453">
        <f t="shared" ref="BF16:BF30" si="28">IF(OR(U16="",AT16=20),0,IF(OR(AT16=8,AT16=14,AT16=15,AT16=16,AT16=21),N16-BB16,0))</f>
        <v>0</v>
      </c>
      <c r="BG16" s="457">
        <f t="shared" ref="BG16:BG30" si="29">IF(U16="",0,IF(OR(AT16=9,AT16=20),U16,0))</f>
        <v>0</v>
      </c>
      <c r="BH16" s="459">
        <f t="shared" ref="BH16:BH30" si="30">IF(U16="",0,IF(OR(AT16=9,AT16=20),AA16,0))</f>
        <v>0</v>
      </c>
      <c r="BI16" s="459">
        <f t="shared" ref="BI16:BI30" si="31">IF(U16="",0,IF(OR(AT16=9,AT16=20),N16-BB16,0))</f>
        <v>0</v>
      </c>
      <c r="BJ16" s="453">
        <f t="shared" ref="BJ16:BJ30" si="32">IF(AT16=20,0,IF(OR(AT16=10,AT16=11,AT16=12,AT16=13,AT16=17,AT16=18),U16,0))</f>
        <v>0</v>
      </c>
      <c r="BK16" s="455">
        <f t="shared" ref="BK16:BK30" si="33">IF(OR(U16="",AT16=20),0,IF(OR(AT16=10,AT16=11,AT16=12,AT16=13,AT16=17,AT16=18,),AA16,0))</f>
        <v>0</v>
      </c>
      <c r="BL16" s="455">
        <f t="shared" ref="BL16:BL30" si="34">IF(OR(U16="",AT16=20),0,IF(OR(AT16=10,AT16=11,AT16=12,AT16=13,AT16=17,AT16=18),N16-BB16,0))</f>
        <v>0</v>
      </c>
      <c r="BM16" s="7"/>
      <c r="BN16" s="272" t="str">
        <f t="shared" si="11"/>
        <v/>
      </c>
      <c r="BO16" s="268">
        <f t="shared" si="12"/>
        <v>0</v>
      </c>
      <c r="BP16" s="272">
        <f t="shared" si="13"/>
        <v>0</v>
      </c>
      <c r="BQ16" s="597" t="str">
        <f t="shared" ref="BQ16:BQ30" si="35">IF(OR(L16="",U16=""),"",IF(AND(E16=1,L16&gt;=45),45,IF(AND(E16=1,L16&lt;45),45,IF(AND(E16=2,L16&gt;60),60,IF(AND(E16=2,L16&lt;60),60,IF(AND(F16=3,L16&gt;72),72,IF(AND(E16&gt;2,BP16*12+60&gt;L16),BP16*12+60,BP16*12+60)))))))</f>
        <v/>
      </c>
      <c r="BR16" s="7"/>
      <c r="BT16" s="16"/>
    </row>
    <row r="17" spans="2:72" ht="13.15" customHeight="1" x14ac:dyDescent="0.25">
      <c r="B17" s="150"/>
      <c r="C17" s="816"/>
      <c r="D17" s="817"/>
      <c r="E17" s="45"/>
      <c r="F17" s="816"/>
      <c r="G17" s="817"/>
      <c r="H17" s="44"/>
      <c r="I17" s="816"/>
      <c r="J17" s="817"/>
      <c r="K17" s="45"/>
      <c r="L17" s="830"/>
      <c r="M17" s="831"/>
      <c r="N17" s="781" t="str">
        <f>IF(OR(C17="",L17=""),"",L17*C17)</f>
        <v/>
      </c>
      <c r="O17" s="782"/>
      <c r="P17" s="116"/>
      <c r="Q17" s="117"/>
      <c r="R17" s="208"/>
      <c r="S17" s="208"/>
      <c r="T17" s="118"/>
      <c r="U17" s="45"/>
      <c r="V17" s="832" t="str">
        <f t="shared" si="14"/>
        <v/>
      </c>
      <c r="W17" s="834"/>
      <c r="X17" s="49" t="str">
        <f t="shared" si="1"/>
        <v/>
      </c>
      <c r="Y17" s="126"/>
      <c r="Z17" s="49" t="e">
        <f t="shared" si="2"/>
        <v>#VALUE!</v>
      </c>
      <c r="AA17" s="832" t="str">
        <f t="shared" si="15"/>
        <v/>
      </c>
      <c r="AB17" s="833"/>
      <c r="AC17" s="50" t="str">
        <f t="shared" si="3"/>
        <v/>
      </c>
      <c r="AD17" s="832" t="str">
        <f t="shared" si="16"/>
        <v/>
      </c>
      <c r="AE17" s="834"/>
      <c r="AF17" s="318"/>
      <c r="AG17" s="7"/>
      <c r="AH17" s="7"/>
      <c r="AI17" s="7"/>
      <c r="AJ17" s="472">
        <v>20</v>
      </c>
      <c r="AK17" s="7"/>
      <c r="AL17" s="7"/>
      <c r="AM17" s="190" t="str">
        <f t="shared" si="4"/>
        <v/>
      </c>
      <c r="AN17" s="190">
        <f t="shared" si="5"/>
        <v>0</v>
      </c>
      <c r="AO17" s="453">
        <f t="shared" si="6"/>
        <v>1</v>
      </c>
      <c r="AP17" s="454">
        <f t="shared" si="17"/>
        <v>0</v>
      </c>
      <c r="AQ17" s="453">
        <f t="shared" si="7"/>
        <v>0</v>
      </c>
      <c r="AR17" s="453">
        <f t="shared" si="18"/>
        <v>0</v>
      </c>
      <c r="AS17" s="453">
        <f t="shared" si="8"/>
        <v>0</v>
      </c>
      <c r="AT17" s="453">
        <f t="shared" si="19"/>
        <v>1</v>
      </c>
      <c r="AU17" s="453">
        <v>2</v>
      </c>
      <c r="AV17" s="455">
        <f t="shared" si="9"/>
        <v>0</v>
      </c>
      <c r="AW17" s="453">
        <f t="shared" si="10"/>
        <v>0</v>
      </c>
      <c r="AX17" s="456">
        <f t="shared" si="20"/>
        <v>0</v>
      </c>
      <c r="AY17" s="456">
        <f t="shared" si="21"/>
        <v>0</v>
      </c>
      <c r="AZ17" s="457">
        <f t="shared" si="22"/>
        <v>0</v>
      </c>
      <c r="BA17" s="457">
        <f t="shared" si="23"/>
        <v>0</v>
      </c>
      <c r="BB17" s="458">
        <f t="shared" si="24"/>
        <v>0</v>
      </c>
      <c r="BC17" s="457">
        <f t="shared" si="25"/>
        <v>0</v>
      </c>
      <c r="BD17" s="453">
        <f t="shared" si="26"/>
        <v>0</v>
      </c>
      <c r="BE17" s="453">
        <f t="shared" si="27"/>
        <v>0</v>
      </c>
      <c r="BF17" s="453">
        <f t="shared" si="28"/>
        <v>0</v>
      </c>
      <c r="BG17" s="457">
        <f t="shared" si="29"/>
        <v>0</v>
      </c>
      <c r="BH17" s="459">
        <f t="shared" si="30"/>
        <v>0</v>
      </c>
      <c r="BI17" s="459">
        <f t="shared" si="31"/>
        <v>0</v>
      </c>
      <c r="BJ17" s="453">
        <f t="shared" si="32"/>
        <v>0</v>
      </c>
      <c r="BK17" s="455">
        <f t="shared" si="33"/>
        <v>0</v>
      </c>
      <c r="BL17" s="455">
        <f t="shared" si="34"/>
        <v>0</v>
      </c>
      <c r="BM17" s="7"/>
      <c r="BN17" s="272" t="str">
        <f t="shared" si="11"/>
        <v/>
      </c>
      <c r="BO17" s="268">
        <f t="shared" si="12"/>
        <v>0</v>
      </c>
      <c r="BP17" s="272">
        <f t="shared" si="13"/>
        <v>0</v>
      </c>
      <c r="BQ17" s="597" t="str">
        <f t="shared" si="35"/>
        <v/>
      </c>
      <c r="BR17" s="7"/>
      <c r="BT17" s="16"/>
    </row>
    <row r="18" spans="2:72" ht="13.15" customHeight="1" x14ac:dyDescent="0.25">
      <c r="B18" s="150"/>
      <c r="C18" s="816"/>
      <c r="D18" s="817"/>
      <c r="E18" s="45"/>
      <c r="F18" s="816"/>
      <c r="G18" s="817"/>
      <c r="H18" s="44"/>
      <c r="I18" s="816"/>
      <c r="J18" s="817"/>
      <c r="K18" s="45"/>
      <c r="L18" s="830"/>
      <c r="M18" s="831"/>
      <c r="N18" s="781" t="str">
        <f>IF(OR(C18="",L18=""),"",L18*C18)</f>
        <v/>
      </c>
      <c r="O18" s="782"/>
      <c r="P18" s="116"/>
      <c r="Q18" s="117"/>
      <c r="R18" s="208"/>
      <c r="S18" s="208"/>
      <c r="T18" s="118"/>
      <c r="U18" s="45"/>
      <c r="V18" s="832" t="str">
        <f t="shared" si="14"/>
        <v/>
      </c>
      <c r="W18" s="834"/>
      <c r="X18" s="49" t="str">
        <f t="shared" si="1"/>
        <v/>
      </c>
      <c r="Y18" s="126"/>
      <c r="Z18" s="49" t="e">
        <f t="shared" si="2"/>
        <v>#VALUE!</v>
      </c>
      <c r="AA18" s="832" t="str">
        <f t="shared" si="15"/>
        <v/>
      </c>
      <c r="AB18" s="833"/>
      <c r="AC18" s="50" t="str">
        <f t="shared" si="3"/>
        <v/>
      </c>
      <c r="AD18" s="832" t="str">
        <f t="shared" si="16"/>
        <v/>
      </c>
      <c r="AE18" s="834"/>
      <c r="AF18" s="318"/>
      <c r="AG18" s="7"/>
      <c r="AH18" s="7"/>
      <c r="AI18" s="7"/>
      <c r="AJ18" s="472">
        <v>7</v>
      </c>
      <c r="AK18" s="7" t="e">
        <f>BQ18*16/100</f>
        <v>#VALUE!</v>
      </c>
      <c r="AL18" s="444" t="e">
        <f>L18-BQ18</f>
        <v>#VALUE!</v>
      </c>
      <c r="AM18" s="190" t="str">
        <f t="shared" si="4"/>
        <v/>
      </c>
      <c r="AN18" s="190" t="e">
        <f t="shared" si="5"/>
        <v>#VALUE!</v>
      </c>
      <c r="AO18" s="453">
        <f t="shared" si="6"/>
        <v>1</v>
      </c>
      <c r="AP18" s="454">
        <f t="shared" si="17"/>
        <v>0</v>
      </c>
      <c r="AQ18" s="453">
        <f t="shared" si="7"/>
        <v>0</v>
      </c>
      <c r="AR18" s="453">
        <f t="shared" si="18"/>
        <v>0</v>
      </c>
      <c r="AS18" s="453">
        <f t="shared" si="8"/>
        <v>0</v>
      </c>
      <c r="AT18" s="453">
        <f t="shared" si="19"/>
        <v>1</v>
      </c>
      <c r="AU18" s="453">
        <v>3</v>
      </c>
      <c r="AV18" s="455">
        <f t="shared" si="9"/>
        <v>0</v>
      </c>
      <c r="AW18" s="453">
        <f t="shared" si="10"/>
        <v>0</v>
      </c>
      <c r="AX18" s="456">
        <f t="shared" si="20"/>
        <v>0</v>
      </c>
      <c r="AY18" s="456">
        <f t="shared" si="21"/>
        <v>0</v>
      </c>
      <c r="AZ18" s="457">
        <f t="shared" si="22"/>
        <v>0</v>
      </c>
      <c r="BA18" s="457">
        <f t="shared" si="23"/>
        <v>0</v>
      </c>
      <c r="BB18" s="458">
        <f t="shared" si="24"/>
        <v>0</v>
      </c>
      <c r="BC18" s="457">
        <f t="shared" si="25"/>
        <v>0</v>
      </c>
      <c r="BD18" s="453">
        <f t="shared" si="26"/>
        <v>0</v>
      </c>
      <c r="BE18" s="453">
        <f t="shared" si="27"/>
        <v>0</v>
      </c>
      <c r="BF18" s="453">
        <f t="shared" si="28"/>
        <v>0</v>
      </c>
      <c r="BG18" s="457">
        <f t="shared" si="29"/>
        <v>0</v>
      </c>
      <c r="BH18" s="459">
        <f t="shared" si="30"/>
        <v>0</v>
      </c>
      <c r="BI18" s="459">
        <f t="shared" si="31"/>
        <v>0</v>
      </c>
      <c r="BJ18" s="453">
        <f t="shared" si="32"/>
        <v>0</v>
      </c>
      <c r="BK18" s="455">
        <f t="shared" si="33"/>
        <v>0</v>
      </c>
      <c r="BL18" s="455">
        <f t="shared" si="34"/>
        <v>0</v>
      </c>
      <c r="BM18" s="7"/>
      <c r="BN18" s="272" t="str">
        <f t="shared" si="11"/>
        <v/>
      </c>
      <c r="BO18" s="268">
        <f t="shared" si="12"/>
        <v>0</v>
      </c>
      <c r="BP18" s="272">
        <f t="shared" si="13"/>
        <v>0</v>
      </c>
      <c r="BQ18" s="597" t="str">
        <f t="shared" si="35"/>
        <v/>
      </c>
      <c r="BR18" s="7"/>
      <c r="BT18" s="16"/>
    </row>
    <row r="19" spans="2:72" ht="13.15" customHeight="1" x14ac:dyDescent="0.25">
      <c r="B19" s="150"/>
      <c r="C19" s="816"/>
      <c r="D19" s="817"/>
      <c r="E19" s="45"/>
      <c r="F19" s="816"/>
      <c r="G19" s="817"/>
      <c r="H19" s="44"/>
      <c r="I19" s="816"/>
      <c r="J19" s="817"/>
      <c r="K19" s="45"/>
      <c r="L19" s="830"/>
      <c r="M19" s="831"/>
      <c r="N19" s="781" t="str">
        <f>IF(OR(C19="",L19=""),"",L19*C19)</f>
        <v/>
      </c>
      <c r="O19" s="782"/>
      <c r="P19" s="116"/>
      <c r="Q19" s="117"/>
      <c r="R19" s="208"/>
      <c r="S19" s="208"/>
      <c r="T19" s="118"/>
      <c r="U19" s="45"/>
      <c r="V19" s="832" t="str">
        <f t="shared" si="14"/>
        <v/>
      </c>
      <c r="W19" s="834"/>
      <c r="X19" s="49" t="str">
        <f t="shared" si="1"/>
        <v/>
      </c>
      <c r="Y19" s="126"/>
      <c r="Z19" s="49" t="e">
        <f t="shared" si="2"/>
        <v>#VALUE!</v>
      </c>
      <c r="AA19" s="832" t="str">
        <f t="shared" si="15"/>
        <v/>
      </c>
      <c r="AB19" s="833"/>
      <c r="AC19" s="50" t="str">
        <f t="shared" si="3"/>
        <v/>
      </c>
      <c r="AD19" s="832" t="str">
        <f t="shared" si="16"/>
        <v/>
      </c>
      <c r="AE19" s="834"/>
      <c r="AF19" s="318"/>
      <c r="AG19" s="7"/>
      <c r="AH19" s="7"/>
      <c r="AI19" s="7"/>
      <c r="AJ19" s="472">
        <v>4</v>
      </c>
      <c r="AK19" s="7" t="e">
        <f>BQ19*16/100</f>
        <v>#VALUE!</v>
      </c>
      <c r="AL19" s="444"/>
      <c r="AM19" s="190" t="str">
        <f t="shared" si="4"/>
        <v/>
      </c>
      <c r="AN19" s="190" t="e">
        <f t="shared" si="5"/>
        <v>#VALUE!</v>
      </c>
      <c r="AO19" s="453">
        <f t="shared" si="6"/>
        <v>1</v>
      </c>
      <c r="AP19" s="454">
        <f t="shared" si="17"/>
        <v>0</v>
      </c>
      <c r="AQ19" s="453">
        <f t="shared" si="7"/>
        <v>0</v>
      </c>
      <c r="AR19" s="453">
        <f t="shared" si="18"/>
        <v>0</v>
      </c>
      <c r="AS19" s="453">
        <f t="shared" si="8"/>
        <v>0</v>
      </c>
      <c r="AT19" s="453">
        <f t="shared" si="19"/>
        <v>1</v>
      </c>
      <c r="AU19" s="453">
        <v>4</v>
      </c>
      <c r="AV19" s="455">
        <f t="shared" si="9"/>
        <v>0</v>
      </c>
      <c r="AW19" s="453">
        <f t="shared" si="10"/>
        <v>0</v>
      </c>
      <c r="AX19" s="456">
        <f t="shared" si="20"/>
        <v>0</v>
      </c>
      <c r="AY19" s="456">
        <f t="shared" si="21"/>
        <v>0</v>
      </c>
      <c r="AZ19" s="457">
        <f t="shared" si="22"/>
        <v>0</v>
      </c>
      <c r="BA19" s="457">
        <f t="shared" si="23"/>
        <v>0</v>
      </c>
      <c r="BB19" s="458">
        <f t="shared" si="24"/>
        <v>0</v>
      </c>
      <c r="BC19" s="457">
        <f t="shared" si="25"/>
        <v>0</v>
      </c>
      <c r="BD19" s="453">
        <f t="shared" si="26"/>
        <v>0</v>
      </c>
      <c r="BE19" s="453">
        <f t="shared" si="27"/>
        <v>0</v>
      </c>
      <c r="BF19" s="453">
        <f t="shared" si="28"/>
        <v>0</v>
      </c>
      <c r="BG19" s="457">
        <f t="shared" si="29"/>
        <v>0</v>
      </c>
      <c r="BH19" s="459">
        <f t="shared" si="30"/>
        <v>0</v>
      </c>
      <c r="BI19" s="459">
        <f t="shared" si="31"/>
        <v>0</v>
      </c>
      <c r="BJ19" s="453">
        <f t="shared" si="32"/>
        <v>0</v>
      </c>
      <c r="BK19" s="455">
        <f t="shared" si="33"/>
        <v>0</v>
      </c>
      <c r="BL19" s="455">
        <f t="shared" si="34"/>
        <v>0</v>
      </c>
      <c r="BM19" s="7"/>
      <c r="BN19" s="272" t="str">
        <f t="shared" si="11"/>
        <v/>
      </c>
      <c r="BO19" s="268">
        <f t="shared" si="12"/>
        <v>0</v>
      </c>
      <c r="BP19" s="272">
        <f t="shared" si="13"/>
        <v>0</v>
      </c>
      <c r="BQ19" s="597" t="str">
        <f t="shared" si="35"/>
        <v/>
      </c>
      <c r="BR19" s="7"/>
      <c r="BT19" s="16"/>
    </row>
    <row r="20" spans="2:72" ht="13.15" customHeight="1" x14ac:dyDescent="0.25">
      <c r="B20" s="150"/>
      <c r="C20" s="816"/>
      <c r="D20" s="817"/>
      <c r="E20" s="45"/>
      <c r="F20" s="816"/>
      <c r="G20" s="817"/>
      <c r="H20" s="44"/>
      <c r="I20" s="816"/>
      <c r="J20" s="817"/>
      <c r="K20" s="45"/>
      <c r="L20" s="830"/>
      <c r="M20" s="831"/>
      <c r="N20" s="781" t="str">
        <f t="shared" si="0"/>
        <v/>
      </c>
      <c r="O20" s="782"/>
      <c r="P20" s="116"/>
      <c r="Q20" s="117"/>
      <c r="R20" s="208"/>
      <c r="S20" s="208"/>
      <c r="T20" s="118"/>
      <c r="U20" s="45"/>
      <c r="V20" s="832" t="str">
        <f t="shared" si="14"/>
        <v/>
      </c>
      <c r="W20" s="834"/>
      <c r="X20" s="49" t="str">
        <f t="shared" si="1"/>
        <v/>
      </c>
      <c r="Y20" s="126"/>
      <c r="Z20" s="49" t="e">
        <f t="shared" si="2"/>
        <v>#VALUE!</v>
      </c>
      <c r="AA20" s="832" t="str">
        <f t="shared" si="15"/>
        <v/>
      </c>
      <c r="AB20" s="833"/>
      <c r="AC20" s="50" t="str">
        <f t="shared" si="3"/>
        <v/>
      </c>
      <c r="AD20" s="832" t="str">
        <f t="shared" si="16"/>
        <v/>
      </c>
      <c r="AE20" s="834"/>
      <c r="AF20" s="318"/>
      <c r="AG20" s="7"/>
      <c r="AH20" s="7"/>
      <c r="AI20" s="7"/>
      <c r="AJ20" s="472">
        <v>6</v>
      </c>
      <c r="AK20" s="7"/>
      <c r="AL20" s="444" t="e">
        <f>L20-BQ20</f>
        <v>#VALUE!</v>
      </c>
      <c r="AM20" s="190" t="str">
        <f t="shared" si="4"/>
        <v/>
      </c>
      <c r="AN20" s="190" t="e">
        <f t="shared" si="5"/>
        <v>#VALUE!</v>
      </c>
      <c r="AO20" s="453">
        <f t="shared" si="6"/>
        <v>1</v>
      </c>
      <c r="AP20" s="454">
        <f t="shared" si="17"/>
        <v>0</v>
      </c>
      <c r="AQ20" s="453">
        <f t="shared" si="7"/>
        <v>0</v>
      </c>
      <c r="AR20" s="453">
        <f t="shared" si="18"/>
        <v>0</v>
      </c>
      <c r="AS20" s="453">
        <f t="shared" si="8"/>
        <v>0</v>
      </c>
      <c r="AT20" s="453">
        <f t="shared" si="19"/>
        <v>1</v>
      </c>
      <c r="AU20" s="453">
        <v>5</v>
      </c>
      <c r="AV20" s="455">
        <f t="shared" si="9"/>
        <v>0</v>
      </c>
      <c r="AW20" s="453">
        <f t="shared" si="10"/>
        <v>0</v>
      </c>
      <c r="AX20" s="456">
        <f t="shared" si="20"/>
        <v>0</v>
      </c>
      <c r="AY20" s="456">
        <f t="shared" si="21"/>
        <v>0</v>
      </c>
      <c r="AZ20" s="457">
        <f t="shared" si="22"/>
        <v>0</v>
      </c>
      <c r="BA20" s="457">
        <f t="shared" si="23"/>
        <v>0</v>
      </c>
      <c r="BB20" s="458">
        <f t="shared" si="24"/>
        <v>0</v>
      </c>
      <c r="BC20" s="457">
        <f t="shared" si="25"/>
        <v>0</v>
      </c>
      <c r="BD20" s="453">
        <f t="shared" si="26"/>
        <v>0</v>
      </c>
      <c r="BE20" s="453">
        <f t="shared" si="27"/>
        <v>0</v>
      </c>
      <c r="BF20" s="453">
        <f t="shared" si="28"/>
        <v>0</v>
      </c>
      <c r="BG20" s="457">
        <f t="shared" si="29"/>
        <v>0</v>
      </c>
      <c r="BH20" s="459">
        <f t="shared" si="30"/>
        <v>0</v>
      </c>
      <c r="BI20" s="459">
        <f t="shared" si="31"/>
        <v>0</v>
      </c>
      <c r="BJ20" s="453">
        <f t="shared" si="32"/>
        <v>0</v>
      </c>
      <c r="BK20" s="455">
        <f t="shared" si="33"/>
        <v>0</v>
      </c>
      <c r="BL20" s="455">
        <f t="shared" si="34"/>
        <v>0</v>
      </c>
      <c r="BM20" s="7"/>
      <c r="BN20" s="272" t="str">
        <f t="shared" si="11"/>
        <v/>
      </c>
      <c r="BO20" s="268">
        <f t="shared" si="12"/>
        <v>0</v>
      </c>
      <c r="BP20" s="272">
        <f t="shared" si="13"/>
        <v>0</v>
      </c>
      <c r="BQ20" s="597" t="str">
        <f t="shared" si="35"/>
        <v/>
      </c>
      <c r="BR20" s="7"/>
      <c r="BT20" s="16"/>
    </row>
    <row r="21" spans="2:72" ht="13.15" customHeight="1" x14ac:dyDescent="0.25">
      <c r="B21" s="150"/>
      <c r="C21" s="816"/>
      <c r="D21" s="817"/>
      <c r="E21" s="45"/>
      <c r="F21" s="816"/>
      <c r="G21" s="817"/>
      <c r="H21" s="44"/>
      <c r="I21" s="816"/>
      <c r="J21" s="817"/>
      <c r="K21" s="45"/>
      <c r="L21" s="830"/>
      <c r="M21" s="831"/>
      <c r="N21" s="781" t="str">
        <f t="shared" si="0"/>
        <v/>
      </c>
      <c r="O21" s="782"/>
      <c r="P21" s="116"/>
      <c r="Q21" s="117"/>
      <c r="R21" s="208"/>
      <c r="S21" s="208"/>
      <c r="T21" s="118"/>
      <c r="U21" s="45"/>
      <c r="V21" s="832" t="str">
        <f t="shared" si="14"/>
        <v/>
      </c>
      <c r="W21" s="834"/>
      <c r="X21" s="49" t="str">
        <f t="shared" si="1"/>
        <v/>
      </c>
      <c r="Y21" s="126"/>
      <c r="Z21" s="49" t="e">
        <f t="shared" si="2"/>
        <v>#VALUE!</v>
      </c>
      <c r="AA21" s="832" t="str">
        <f t="shared" si="15"/>
        <v/>
      </c>
      <c r="AB21" s="833"/>
      <c r="AC21" s="50" t="str">
        <f t="shared" si="3"/>
        <v/>
      </c>
      <c r="AD21" s="832" t="str">
        <f t="shared" si="16"/>
        <v/>
      </c>
      <c r="AE21" s="834"/>
      <c r="AF21" s="318"/>
      <c r="AG21" s="7"/>
      <c r="AH21" s="7"/>
      <c r="AI21" s="7"/>
      <c r="AJ21" s="472">
        <v>9</v>
      </c>
      <c r="AK21" s="7"/>
      <c r="AL21" s="7"/>
      <c r="AM21" s="190" t="str">
        <f t="shared" si="4"/>
        <v/>
      </c>
      <c r="AN21" s="190">
        <f t="shared" si="5"/>
        <v>0</v>
      </c>
      <c r="AO21" s="453">
        <f t="shared" si="6"/>
        <v>1</v>
      </c>
      <c r="AP21" s="454">
        <f t="shared" si="17"/>
        <v>0</v>
      </c>
      <c r="AQ21" s="453">
        <f t="shared" si="7"/>
        <v>0</v>
      </c>
      <c r="AR21" s="453">
        <f t="shared" si="18"/>
        <v>0</v>
      </c>
      <c r="AS21" s="453">
        <f t="shared" si="8"/>
        <v>0</v>
      </c>
      <c r="AT21" s="453">
        <f t="shared" si="19"/>
        <v>1</v>
      </c>
      <c r="AU21" s="453">
        <v>6</v>
      </c>
      <c r="AV21" s="455">
        <f t="shared" si="9"/>
        <v>0</v>
      </c>
      <c r="AW21" s="453">
        <f t="shared" si="10"/>
        <v>0</v>
      </c>
      <c r="AX21" s="456">
        <f t="shared" si="20"/>
        <v>0</v>
      </c>
      <c r="AY21" s="456">
        <f t="shared" si="21"/>
        <v>0</v>
      </c>
      <c r="AZ21" s="457">
        <f t="shared" si="22"/>
        <v>0</v>
      </c>
      <c r="BA21" s="457">
        <f t="shared" si="23"/>
        <v>0</v>
      </c>
      <c r="BB21" s="458">
        <f t="shared" si="24"/>
        <v>0</v>
      </c>
      <c r="BC21" s="457">
        <f t="shared" si="25"/>
        <v>0</v>
      </c>
      <c r="BD21" s="453">
        <f t="shared" si="26"/>
        <v>0</v>
      </c>
      <c r="BE21" s="453">
        <f t="shared" si="27"/>
        <v>0</v>
      </c>
      <c r="BF21" s="453">
        <f t="shared" si="28"/>
        <v>0</v>
      </c>
      <c r="BG21" s="457">
        <f t="shared" si="29"/>
        <v>0</v>
      </c>
      <c r="BH21" s="459">
        <f t="shared" si="30"/>
        <v>0</v>
      </c>
      <c r="BI21" s="459">
        <f t="shared" si="31"/>
        <v>0</v>
      </c>
      <c r="BJ21" s="453">
        <f t="shared" si="32"/>
        <v>0</v>
      </c>
      <c r="BK21" s="455">
        <f t="shared" si="33"/>
        <v>0</v>
      </c>
      <c r="BL21" s="455">
        <f t="shared" si="34"/>
        <v>0</v>
      </c>
      <c r="BN21" s="272" t="str">
        <f t="shared" si="11"/>
        <v/>
      </c>
      <c r="BO21" s="268">
        <f t="shared" si="12"/>
        <v>0</v>
      </c>
      <c r="BP21" s="272">
        <f t="shared" si="13"/>
        <v>0</v>
      </c>
      <c r="BQ21" s="597" t="str">
        <f t="shared" si="35"/>
        <v/>
      </c>
      <c r="BT21" s="16"/>
    </row>
    <row r="22" spans="2:72" ht="13.15" customHeight="1" x14ac:dyDescent="0.25">
      <c r="B22" s="150"/>
      <c r="C22" s="816"/>
      <c r="D22" s="817"/>
      <c r="E22" s="45"/>
      <c r="F22" s="816"/>
      <c r="G22" s="817"/>
      <c r="H22" s="44"/>
      <c r="I22" s="816"/>
      <c r="J22" s="817"/>
      <c r="K22" s="45"/>
      <c r="L22" s="830"/>
      <c r="M22" s="831"/>
      <c r="N22" s="781" t="str">
        <f t="shared" si="0"/>
        <v/>
      </c>
      <c r="O22" s="782"/>
      <c r="P22" s="116"/>
      <c r="Q22" s="117"/>
      <c r="R22" s="208"/>
      <c r="S22" s="208"/>
      <c r="T22" s="118"/>
      <c r="U22" s="45"/>
      <c r="V22" s="832" t="str">
        <f t="shared" si="14"/>
        <v/>
      </c>
      <c r="W22" s="834"/>
      <c r="X22" s="49" t="str">
        <f t="shared" si="1"/>
        <v/>
      </c>
      <c r="Y22" s="126"/>
      <c r="Z22" s="49" t="e">
        <f t="shared" si="2"/>
        <v>#VALUE!</v>
      </c>
      <c r="AA22" s="832" t="str">
        <f t="shared" si="15"/>
        <v/>
      </c>
      <c r="AB22" s="833"/>
      <c r="AC22" s="50" t="str">
        <f t="shared" si="3"/>
        <v/>
      </c>
      <c r="AD22" s="832" t="str">
        <f t="shared" si="16"/>
        <v/>
      </c>
      <c r="AE22" s="834"/>
      <c r="AF22" s="318"/>
      <c r="AG22" s="7"/>
      <c r="AH22" s="7"/>
      <c r="AI22" s="7"/>
      <c r="AJ22" s="472">
        <v>11</v>
      </c>
      <c r="AK22" s="7" t="e">
        <f>BQ22*16/100</f>
        <v>#VALUE!</v>
      </c>
      <c r="AL22" s="7"/>
      <c r="AM22" s="190" t="str">
        <f t="shared" si="4"/>
        <v/>
      </c>
      <c r="AN22" s="190" t="e">
        <f t="shared" si="5"/>
        <v>#VALUE!</v>
      </c>
      <c r="AO22" s="453">
        <f t="shared" si="6"/>
        <v>1</v>
      </c>
      <c r="AP22" s="454">
        <f t="shared" si="17"/>
        <v>0</v>
      </c>
      <c r="AQ22" s="453">
        <f t="shared" si="7"/>
        <v>0</v>
      </c>
      <c r="AR22" s="453">
        <f t="shared" si="18"/>
        <v>0</v>
      </c>
      <c r="AS22" s="453">
        <f t="shared" si="8"/>
        <v>0</v>
      </c>
      <c r="AT22" s="453">
        <f t="shared" si="19"/>
        <v>1</v>
      </c>
      <c r="AU22" s="453">
        <v>7</v>
      </c>
      <c r="AV22" s="455">
        <f t="shared" si="9"/>
        <v>0</v>
      </c>
      <c r="AW22" s="453">
        <f t="shared" si="10"/>
        <v>0</v>
      </c>
      <c r="AX22" s="456">
        <f t="shared" si="20"/>
        <v>0</v>
      </c>
      <c r="AY22" s="456">
        <f t="shared" si="21"/>
        <v>0</v>
      </c>
      <c r="AZ22" s="457">
        <f t="shared" si="22"/>
        <v>0</v>
      </c>
      <c r="BA22" s="457">
        <f t="shared" si="23"/>
        <v>0</v>
      </c>
      <c r="BB22" s="458">
        <f t="shared" si="24"/>
        <v>0</v>
      </c>
      <c r="BC22" s="457">
        <f t="shared" si="25"/>
        <v>0</v>
      </c>
      <c r="BD22" s="453">
        <f t="shared" si="26"/>
        <v>0</v>
      </c>
      <c r="BE22" s="453">
        <f t="shared" si="27"/>
        <v>0</v>
      </c>
      <c r="BF22" s="453">
        <f t="shared" si="28"/>
        <v>0</v>
      </c>
      <c r="BG22" s="457">
        <f t="shared" si="29"/>
        <v>0</v>
      </c>
      <c r="BH22" s="459">
        <f t="shared" si="30"/>
        <v>0</v>
      </c>
      <c r="BI22" s="459">
        <f t="shared" si="31"/>
        <v>0</v>
      </c>
      <c r="BJ22" s="453">
        <f t="shared" si="32"/>
        <v>0</v>
      </c>
      <c r="BK22" s="455">
        <f t="shared" si="33"/>
        <v>0</v>
      </c>
      <c r="BL22" s="455">
        <f t="shared" si="34"/>
        <v>0</v>
      </c>
      <c r="BN22" s="272" t="str">
        <f t="shared" si="11"/>
        <v/>
      </c>
      <c r="BO22" s="268">
        <f t="shared" si="12"/>
        <v>0</v>
      </c>
      <c r="BP22" s="272">
        <f t="shared" si="13"/>
        <v>0</v>
      </c>
      <c r="BQ22" s="597" t="str">
        <f t="shared" si="35"/>
        <v/>
      </c>
      <c r="BT22" s="16"/>
    </row>
    <row r="23" spans="2:72" ht="13.15" customHeight="1" x14ac:dyDescent="0.25">
      <c r="B23" s="150"/>
      <c r="C23" s="816"/>
      <c r="D23" s="817"/>
      <c r="E23" s="45"/>
      <c r="F23" s="816"/>
      <c r="G23" s="817"/>
      <c r="H23" s="44"/>
      <c r="I23" s="816"/>
      <c r="J23" s="817"/>
      <c r="K23" s="45"/>
      <c r="L23" s="830"/>
      <c r="M23" s="831"/>
      <c r="N23" s="781" t="str">
        <f t="shared" si="0"/>
        <v/>
      </c>
      <c r="O23" s="782"/>
      <c r="P23" s="116"/>
      <c r="Q23" s="117"/>
      <c r="R23" s="208"/>
      <c r="S23" s="208"/>
      <c r="T23" s="118"/>
      <c r="U23" s="45"/>
      <c r="V23" s="832" t="str">
        <f t="shared" si="14"/>
        <v/>
      </c>
      <c r="W23" s="834"/>
      <c r="X23" s="49" t="str">
        <f t="shared" si="1"/>
        <v/>
      </c>
      <c r="Y23" s="126"/>
      <c r="Z23" s="49" t="e">
        <f t="shared" si="2"/>
        <v>#VALUE!</v>
      </c>
      <c r="AA23" s="832" t="str">
        <f t="shared" si="15"/>
        <v/>
      </c>
      <c r="AB23" s="833"/>
      <c r="AC23" s="50" t="str">
        <f t="shared" si="3"/>
        <v/>
      </c>
      <c r="AD23" s="832" t="str">
        <f t="shared" si="16"/>
        <v/>
      </c>
      <c r="AE23" s="834"/>
      <c r="AF23" s="318"/>
      <c r="AG23" s="7"/>
      <c r="AH23" s="7"/>
      <c r="AI23" s="7"/>
      <c r="AJ23" s="472">
        <v>1</v>
      </c>
      <c r="AK23" s="7"/>
      <c r="AL23" s="7"/>
      <c r="AM23" s="190" t="str">
        <f t="shared" si="4"/>
        <v/>
      </c>
      <c r="AN23" s="190">
        <f t="shared" si="5"/>
        <v>0</v>
      </c>
      <c r="AO23" s="453">
        <f t="shared" si="6"/>
        <v>1</v>
      </c>
      <c r="AP23" s="454">
        <f t="shared" si="17"/>
        <v>0</v>
      </c>
      <c r="AQ23" s="453">
        <f t="shared" si="7"/>
        <v>0</v>
      </c>
      <c r="AR23" s="453">
        <f t="shared" si="18"/>
        <v>0</v>
      </c>
      <c r="AS23" s="453">
        <f t="shared" si="8"/>
        <v>0</v>
      </c>
      <c r="AT23" s="453">
        <f t="shared" si="19"/>
        <v>1</v>
      </c>
      <c r="AU23" s="453">
        <v>8</v>
      </c>
      <c r="AV23" s="455">
        <f t="shared" si="9"/>
        <v>0</v>
      </c>
      <c r="AW23" s="453">
        <f t="shared" si="10"/>
        <v>0</v>
      </c>
      <c r="AX23" s="456">
        <f t="shared" si="20"/>
        <v>0</v>
      </c>
      <c r="AY23" s="456">
        <f t="shared" si="21"/>
        <v>0</v>
      </c>
      <c r="AZ23" s="457">
        <f t="shared" si="22"/>
        <v>0</v>
      </c>
      <c r="BA23" s="457">
        <f t="shared" si="23"/>
        <v>0</v>
      </c>
      <c r="BB23" s="458">
        <f t="shared" si="24"/>
        <v>0</v>
      </c>
      <c r="BC23" s="457">
        <f t="shared" si="25"/>
        <v>0</v>
      </c>
      <c r="BD23" s="453">
        <f t="shared" si="26"/>
        <v>0</v>
      </c>
      <c r="BE23" s="453">
        <f t="shared" si="27"/>
        <v>0</v>
      </c>
      <c r="BF23" s="453">
        <f t="shared" si="28"/>
        <v>0</v>
      </c>
      <c r="BG23" s="457">
        <f t="shared" si="29"/>
        <v>0</v>
      </c>
      <c r="BH23" s="459">
        <f t="shared" si="30"/>
        <v>0</v>
      </c>
      <c r="BI23" s="459">
        <f t="shared" si="31"/>
        <v>0</v>
      </c>
      <c r="BJ23" s="453">
        <f t="shared" si="32"/>
        <v>0</v>
      </c>
      <c r="BK23" s="455">
        <f t="shared" si="33"/>
        <v>0</v>
      </c>
      <c r="BL23" s="455">
        <f t="shared" si="34"/>
        <v>0</v>
      </c>
      <c r="BN23" s="272" t="str">
        <f t="shared" si="11"/>
        <v/>
      </c>
      <c r="BO23" s="268">
        <f t="shared" si="12"/>
        <v>0</v>
      </c>
      <c r="BP23" s="272">
        <f t="shared" si="13"/>
        <v>0</v>
      </c>
      <c r="BQ23" s="597" t="str">
        <f t="shared" si="35"/>
        <v/>
      </c>
      <c r="BT23" s="16"/>
    </row>
    <row r="24" spans="2:72" ht="13.15" customHeight="1" x14ac:dyDescent="0.25">
      <c r="B24" s="150"/>
      <c r="C24" s="816"/>
      <c r="D24" s="817"/>
      <c r="E24" s="45"/>
      <c r="F24" s="816"/>
      <c r="G24" s="817"/>
      <c r="H24" s="44"/>
      <c r="I24" s="816"/>
      <c r="J24" s="817"/>
      <c r="K24" s="45"/>
      <c r="L24" s="830"/>
      <c r="M24" s="831"/>
      <c r="N24" s="781" t="str">
        <f t="shared" si="0"/>
        <v/>
      </c>
      <c r="O24" s="782"/>
      <c r="P24" s="116"/>
      <c r="Q24" s="117"/>
      <c r="R24" s="208"/>
      <c r="S24" s="208"/>
      <c r="T24" s="118"/>
      <c r="U24" s="45"/>
      <c r="V24" s="832" t="str">
        <f t="shared" si="14"/>
        <v/>
      </c>
      <c r="W24" s="834"/>
      <c r="X24" s="49" t="str">
        <f t="shared" si="1"/>
        <v/>
      </c>
      <c r="Y24" s="126"/>
      <c r="Z24" s="49" t="e">
        <f t="shared" si="2"/>
        <v>#VALUE!</v>
      </c>
      <c r="AA24" s="832" t="str">
        <f t="shared" si="15"/>
        <v/>
      </c>
      <c r="AB24" s="833"/>
      <c r="AC24" s="50" t="str">
        <f t="shared" si="3"/>
        <v/>
      </c>
      <c r="AD24" s="832" t="str">
        <f t="shared" si="16"/>
        <v/>
      </c>
      <c r="AE24" s="834"/>
      <c r="AF24" s="318"/>
      <c r="AG24" s="7"/>
      <c r="AH24" s="7"/>
      <c r="AI24" s="7"/>
      <c r="AJ24" s="472">
        <v>13</v>
      </c>
      <c r="AK24" s="7"/>
      <c r="AL24" s="7"/>
      <c r="AM24" s="190" t="str">
        <f t="shared" si="4"/>
        <v/>
      </c>
      <c r="AN24" s="190">
        <f t="shared" si="5"/>
        <v>0</v>
      </c>
      <c r="AO24" s="453">
        <f t="shared" si="6"/>
        <v>1</v>
      </c>
      <c r="AP24" s="454">
        <f t="shared" si="17"/>
        <v>0</v>
      </c>
      <c r="AQ24" s="453">
        <f t="shared" si="7"/>
        <v>0</v>
      </c>
      <c r="AR24" s="453">
        <f t="shared" si="18"/>
        <v>0</v>
      </c>
      <c r="AS24" s="453">
        <f t="shared" si="8"/>
        <v>0</v>
      </c>
      <c r="AT24" s="453">
        <f t="shared" si="19"/>
        <v>1</v>
      </c>
      <c r="AU24" s="453">
        <v>9</v>
      </c>
      <c r="AV24" s="455">
        <f t="shared" si="9"/>
        <v>0</v>
      </c>
      <c r="AW24" s="453">
        <f t="shared" si="10"/>
        <v>0</v>
      </c>
      <c r="AX24" s="456">
        <f t="shared" si="20"/>
        <v>0</v>
      </c>
      <c r="AY24" s="456">
        <f t="shared" si="21"/>
        <v>0</v>
      </c>
      <c r="AZ24" s="457">
        <f t="shared" si="22"/>
        <v>0</v>
      </c>
      <c r="BA24" s="457">
        <f t="shared" si="23"/>
        <v>0</v>
      </c>
      <c r="BB24" s="458">
        <f t="shared" si="24"/>
        <v>0</v>
      </c>
      <c r="BC24" s="457">
        <f t="shared" si="25"/>
        <v>0</v>
      </c>
      <c r="BD24" s="453">
        <f t="shared" si="26"/>
        <v>0</v>
      </c>
      <c r="BE24" s="453">
        <f t="shared" si="27"/>
        <v>0</v>
      </c>
      <c r="BF24" s="453">
        <f t="shared" si="28"/>
        <v>0</v>
      </c>
      <c r="BG24" s="457">
        <f t="shared" si="29"/>
        <v>0</v>
      </c>
      <c r="BH24" s="459">
        <f t="shared" si="30"/>
        <v>0</v>
      </c>
      <c r="BI24" s="459">
        <f t="shared" si="31"/>
        <v>0</v>
      </c>
      <c r="BJ24" s="453">
        <f t="shared" si="32"/>
        <v>0</v>
      </c>
      <c r="BK24" s="455">
        <f t="shared" si="33"/>
        <v>0</v>
      </c>
      <c r="BL24" s="455">
        <f t="shared" si="34"/>
        <v>0</v>
      </c>
      <c r="BN24" s="272" t="str">
        <f t="shared" si="11"/>
        <v/>
      </c>
      <c r="BO24" s="268">
        <f t="shared" si="12"/>
        <v>0</v>
      </c>
      <c r="BP24" s="272">
        <f t="shared" si="13"/>
        <v>0</v>
      </c>
      <c r="BQ24" s="597" t="str">
        <f t="shared" si="35"/>
        <v/>
      </c>
    </row>
    <row r="25" spans="2:72" ht="13.15" customHeight="1" x14ac:dyDescent="0.25">
      <c r="B25" s="150"/>
      <c r="C25" s="816"/>
      <c r="D25" s="817"/>
      <c r="E25" s="45"/>
      <c r="F25" s="816"/>
      <c r="G25" s="817"/>
      <c r="H25" s="44"/>
      <c r="I25" s="816"/>
      <c r="J25" s="817"/>
      <c r="K25" s="45"/>
      <c r="L25" s="830"/>
      <c r="M25" s="831"/>
      <c r="N25" s="781" t="str">
        <f t="shared" si="0"/>
        <v/>
      </c>
      <c r="O25" s="782"/>
      <c r="P25" s="116"/>
      <c r="Q25" s="117"/>
      <c r="R25" s="208"/>
      <c r="S25" s="208"/>
      <c r="T25" s="118"/>
      <c r="U25" s="45"/>
      <c r="V25" s="832" t="str">
        <f t="shared" si="14"/>
        <v/>
      </c>
      <c r="W25" s="834"/>
      <c r="X25" s="49" t="str">
        <f t="shared" si="1"/>
        <v/>
      </c>
      <c r="Y25" s="126"/>
      <c r="Z25" s="49" t="e">
        <f t="shared" si="2"/>
        <v>#VALUE!</v>
      </c>
      <c r="AA25" s="832" t="str">
        <f t="shared" si="15"/>
        <v/>
      </c>
      <c r="AB25" s="833"/>
      <c r="AC25" s="50" t="str">
        <f t="shared" si="3"/>
        <v/>
      </c>
      <c r="AD25" s="832" t="str">
        <f t="shared" si="16"/>
        <v/>
      </c>
      <c r="AE25" s="834"/>
      <c r="AF25" s="318"/>
      <c r="AG25" s="7"/>
      <c r="AH25" s="7"/>
      <c r="AI25" s="7"/>
      <c r="AJ25" s="472">
        <v>8</v>
      </c>
      <c r="AK25" s="7"/>
      <c r="AL25" s="7"/>
      <c r="AM25" s="190" t="str">
        <f t="shared" si="4"/>
        <v/>
      </c>
      <c r="AN25" s="190">
        <f t="shared" si="5"/>
        <v>0</v>
      </c>
      <c r="AO25" s="453">
        <f t="shared" si="6"/>
        <v>1</v>
      </c>
      <c r="AP25" s="454">
        <f t="shared" si="17"/>
        <v>0</v>
      </c>
      <c r="AQ25" s="453">
        <f t="shared" si="7"/>
        <v>0</v>
      </c>
      <c r="AR25" s="453">
        <f t="shared" si="18"/>
        <v>0</v>
      </c>
      <c r="AS25" s="453">
        <f t="shared" si="8"/>
        <v>0</v>
      </c>
      <c r="AT25" s="453">
        <f t="shared" si="19"/>
        <v>1</v>
      </c>
      <c r="AU25" s="453">
        <v>10</v>
      </c>
      <c r="AV25" s="455">
        <f t="shared" si="9"/>
        <v>0</v>
      </c>
      <c r="AW25" s="453">
        <f t="shared" si="10"/>
        <v>0</v>
      </c>
      <c r="AX25" s="456">
        <f t="shared" si="20"/>
        <v>0</v>
      </c>
      <c r="AY25" s="456">
        <f t="shared" si="21"/>
        <v>0</v>
      </c>
      <c r="AZ25" s="457">
        <f t="shared" si="22"/>
        <v>0</v>
      </c>
      <c r="BA25" s="457">
        <f t="shared" si="23"/>
        <v>0</v>
      </c>
      <c r="BB25" s="458">
        <f t="shared" si="24"/>
        <v>0</v>
      </c>
      <c r="BC25" s="457">
        <f t="shared" si="25"/>
        <v>0</v>
      </c>
      <c r="BD25" s="453">
        <f t="shared" si="26"/>
        <v>0</v>
      </c>
      <c r="BE25" s="453">
        <f t="shared" si="27"/>
        <v>0</v>
      </c>
      <c r="BF25" s="453">
        <f t="shared" si="28"/>
        <v>0</v>
      </c>
      <c r="BG25" s="457">
        <f t="shared" si="29"/>
        <v>0</v>
      </c>
      <c r="BH25" s="459">
        <f t="shared" si="30"/>
        <v>0</v>
      </c>
      <c r="BI25" s="459">
        <f t="shared" si="31"/>
        <v>0</v>
      </c>
      <c r="BJ25" s="453">
        <f t="shared" si="32"/>
        <v>0</v>
      </c>
      <c r="BK25" s="455">
        <f t="shared" si="33"/>
        <v>0</v>
      </c>
      <c r="BL25" s="455">
        <f t="shared" si="34"/>
        <v>0</v>
      </c>
      <c r="BN25" s="272" t="str">
        <f t="shared" si="11"/>
        <v/>
      </c>
      <c r="BO25" s="268">
        <f t="shared" si="12"/>
        <v>0</v>
      </c>
      <c r="BP25" s="272">
        <f t="shared" si="13"/>
        <v>0</v>
      </c>
      <c r="BQ25" s="597" t="str">
        <f t="shared" si="35"/>
        <v/>
      </c>
    </row>
    <row r="26" spans="2:72" ht="13.15" customHeight="1" x14ac:dyDescent="0.25">
      <c r="B26" s="150"/>
      <c r="C26" s="816"/>
      <c r="D26" s="817"/>
      <c r="E26" s="45"/>
      <c r="F26" s="816"/>
      <c r="G26" s="817"/>
      <c r="H26" s="44"/>
      <c r="I26" s="816"/>
      <c r="J26" s="817"/>
      <c r="K26" s="45"/>
      <c r="L26" s="830"/>
      <c r="M26" s="831"/>
      <c r="N26" s="781" t="str">
        <f>IF(OR(C26="",L26=""),"",L26*C26)</f>
        <v/>
      </c>
      <c r="O26" s="782"/>
      <c r="P26" s="116"/>
      <c r="Q26" s="117"/>
      <c r="R26" s="208"/>
      <c r="S26" s="208"/>
      <c r="T26" s="118"/>
      <c r="U26" s="45"/>
      <c r="V26" s="832" t="str">
        <f t="shared" si="14"/>
        <v/>
      </c>
      <c r="W26" s="834"/>
      <c r="X26" s="49" t="str">
        <f t="shared" si="1"/>
        <v/>
      </c>
      <c r="Y26" s="126"/>
      <c r="Z26" s="49" t="e">
        <f t="shared" si="2"/>
        <v>#VALUE!</v>
      </c>
      <c r="AA26" s="832" t="str">
        <f t="shared" si="15"/>
        <v/>
      </c>
      <c r="AB26" s="833"/>
      <c r="AC26" s="50" t="str">
        <f t="shared" si="3"/>
        <v/>
      </c>
      <c r="AD26" s="832" t="str">
        <f t="shared" si="16"/>
        <v/>
      </c>
      <c r="AE26" s="834"/>
      <c r="AF26" s="318"/>
      <c r="AG26" s="7"/>
      <c r="AH26" s="7"/>
      <c r="AJ26" s="430">
        <v>15</v>
      </c>
      <c r="AM26" s="190" t="str">
        <f t="shared" si="4"/>
        <v/>
      </c>
      <c r="AN26" s="190">
        <f t="shared" si="5"/>
        <v>0</v>
      </c>
      <c r="AO26" s="453">
        <f t="shared" si="6"/>
        <v>1</v>
      </c>
      <c r="AP26" s="454">
        <f t="shared" si="17"/>
        <v>0</v>
      </c>
      <c r="AQ26" s="453">
        <f t="shared" si="7"/>
        <v>0</v>
      </c>
      <c r="AR26" s="453">
        <f t="shared" si="18"/>
        <v>0</v>
      </c>
      <c r="AS26" s="453">
        <f t="shared" si="8"/>
        <v>0</v>
      </c>
      <c r="AT26" s="453">
        <f t="shared" si="19"/>
        <v>1</v>
      </c>
      <c r="AU26" s="453">
        <v>11</v>
      </c>
      <c r="AV26" s="455">
        <f t="shared" si="9"/>
        <v>0</v>
      </c>
      <c r="AW26" s="453">
        <f t="shared" si="10"/>
        <v>0</v>
      </c>
      <c r="AX26" s="456">
        <f t="shared" si="20"/>
        <v>0</v>
      </c>
      <c r="AY26" s="456">
        <f t="shared" si="21"/>
        <v>0</v>
      </c>
      <c r="AZ26" s="457">
        <f t="shared" si="22"/>
        <v>0</v>
      </c>
      <c r="BA26" s="457">
        <f t="shared" si="23"/>
        <v>0</v>
      </c>
      <c r="BB26" s="458">
        <f t="shared" si="24"/>
        <v>0</v>
      </c>
      <c r="BC26" s="457">
        <f t="shared" si="25"/>
        <v>0</v>
      </c>
      <c r="BD26" s="453">
        <f t="shared" si="26"/>
        <v>0</v>
      </c>
      <c r="BE26" s="453">
        <f t="shared" si="27"/>
        <v>0</v>
      </c>
      <c r="BF26" s="453">
        <f t="shared" si="28"/>
        <v>0</v>
      </c>
      <c r="BG26" s="457">
        <f t="shared" si="29"/>
        <v>0</v>
      </c>
      <c r="BH26" s="459">
        <f t="shared" si="30"/>
        <v>0</v>
      </c>
      <c r="BI26" s="459">
        <f t="shared" si="31"/>
        <v>0</v>
      </c>
      <c r="BJ26" s="453">
        <f t="shared" si="32"/>
        <v>0</v>
      </c>
      <c r="BK26" s="455">
        <f t="shared" si="33"/>
        <v>0</v>
      </c>
      <c r="BL26" s="455">
        <f t="shared" si="34"/>
        <v>0</v>
      </c>
      <c r="BN26" s="272" t="str">
        <f t="shared" si="11"/>
        <v/>
      </c>
      <c r="BO26" s="268">
        <f t="shared" si="12"/>
        <v>0</v>
      </c>
      <c r="BP26" s="272">
        <f t="shared" si="13"/>
        <v>0</v>
      </c>
      <c r="BQ26" s="597" t="str">
        <f t="shared" si="35"/>
        <v/>
      </c>
    </row>
    <row r="27" spans="2:72" ht="13.15" customHeight="1" x14ac:dyDescent="0.25">
      <c r="B27" s="150"/>
      <c r="C27" s="816"/>
      <c r="D27" s="817"/>
      <c r="E27" s="45"/>
      <c r="F27" s="816"/>
      <c r="G27" s="817"/>
      <c r="H27" s="44"/>
      <c r="I27" s="816"/>
      <c r="J27" s="817"/>
      <c r="K27" s="45"/>
      <c r="L27" s="830"/>
      <c r="M27" s="831"/>
      <c r="N27" s="781" t="str">
        <f>IF(OR(C27="",L27=""),"",L27*C27)</f>
        <v/>
      </c>
      <c r="O27" s="782"/>
      <c r="P27" s="116"/>
      <c r="Q27" s="117"/>
      <c r="R27" s="208"/>
      <c r="S27" s="208"/>
      <c r="T27" s="118"/>
      <c r="U27" s="45"/>
      <c r="V27" s="832" t="str">
        <f t="shared" si="14"/>
        <v/>
      </c>
      <c r="W27" s="834"/>
      <c r="X27" s="49" t="str">
        <f t="shared" si="1"/>
        <v/>
      </c>
      <c r="Y27" s="126"/>
      <c r="Z27" s="49" t="e">
        <f>IF(OR(AT27=17,AT27=7),(BQ27*16/100+BQ27+L27-V27)*U27,IF(OR(AT27=16,AT27=15,AT27=8,AT27=13,AT27=1,AT27=9,AT27=20,AT27=21),BQ27*U27,IF(AT27=12,(BQ27+L27-V27)*U27,IF(OR(AT27=4,AT27=11),(BQ27*16/100+BQ27)*U27,IF(AT27=6,(BQ27+L27-V27)*U27,0)))))</f>
        <v>#VALUE!</v>
      </c>
      <c r="AA27" s="832" t="str">
        <f t="shared" si="15"/>
        <v/>
      </c>
      <c r="AB27" s="833"/>
      <c r="AC27" s="50" t="str">
        <f t="shared" si="3"/>
        <v/>
      </c>
      <c r="AD27" s="832" t="str">
        <f t="shared" si="16"/>
        <v/>
      </c>
      <c r="AE27" s="834"/>
      <c r="AF27" s="318"/>
      <c r="AG27" s="7"/>
      <c r="AH27" s="7"/>
      <c r="AI27" s="7"/>
      <c r="AJ27" s="472">
        <v>16</v>
      </c>
      <c r="AK27" s="7"/>
      <c r="AL27" s="7"/>
      <c r="AM27" s="190" t="str">
        <f t="shared" si="4"/>
        <v/>
      </c>
      <c r="AN27" s="190">
        <f t="shared" si="5"/>
        <v>0</v>
      </c>
      <c r="AO27" s="453">
        <f t="shared" si="6"/>
        <v>1</v>
      </c>
      <c r="AP27" s="454">
        <f t="shared" si="17"/>
        <v>0</v>
      </c>
      <c r="AQ27" s="453">
        <f t="shared" si="7"/>
        <v>0</v>
      </c>
      <c r="AR27" s="453">
        <f t="shared" si="18"/>
        <v>0</v>
      </c>
      <c r="AS27" s="453">
        <f t="shared" si="8"/>
        <v>0</v>
      </c>
      <c r="AT27" s="453">
        <f t="shared" si="19"/>
        <v>1</v>
      </c>
      <c r="AU27" s="453">
        <v>12</v>
      </c>
      <c r="AV27" s="455">
        <f>IF(OR(U27="",AT27=20,AT27=21),0,IF(OR(AT27=8,AT27=9,AT27=15),0,IF(P27&lt;&gt;"",AA27,0)))</f>
        <v>0</v>
      </c>
      <c r="AW27" s="453">
        <f>IF(OR(U27="",AT27=20,AT27=21),0,IF(OR(AT27=8,AT27=9,AT27=15),0,IF(P27&lt;&gt;"",U27,0)))</f>
        <v>0</v>
      </c>
      <c r="AX27" s="456">
        <f t="shared" si="20"/>
        <v>0</v>
      </c>
      <c r="AY27" s="456">
        <f t="shared" si="21"/>
        <v>0</v>
      </c>
      <c r="AZ27" s="457">
        <f t="shared" si="22"/>
        <v>0</v>
      </c>
      <c r="BA27" s="457">
        <f t="shared" si="23"/>
        <v>0</v>
      </c>
      <c r="BB27" s="458">
        <f t="shared" si="24"/>
        <v>0</v>
      </c>
      <c r="BC27" s="457">
        <f t="shared" si="25"/>
        <v>0</v>
      </c>
      <c r="BD27" s="453">
        <f t="shared" si="26"/>
        <v>0</v>
      </c>
      <c r="BE27" s="453">
        <f t="shared" si="27"/>
        <v>0</v>
      </c>
      <c r="BF27" s="453">
        <f t="shared" si="28"/>
        <v>0</v>
      </c>
      <c r="BG27" s="457">
        <f t="shared" si="29"/>
        <v>0</v>
      </c>
      <c r="BH27" s="459">
        <f t="shared" si="30"/>
        <v>0</v>
      </c>
      <c r="BI27" s="459">
        <f t="shared" si="31"/>
        <v>0</v>
      </c>
      <c r="BJ27" s="453">
        <f t="shared" si="32"/>
        <v>0</v>
      </c>
      <c r="BK27" s="455">
        <f t="shared" si="33"/>
        <v>0</v>
      </c>
      <c r="BL27" s="455">
        <f t="shared" si="34"/>
        <v>0</v>
      </c>
      <c r="BN27" s="272" t="str">
        <f t="shared" si="11"/>
        <v/>
      </c>
      <c r="BO27" s="268">
        <f t="shared" si="12"/>
        <v>0</v>
      </c>
      <c r="BP27" s="272">
        <f t="shared" si="13"/>
        <v>0</v>
      </c>
      <c r="BQ27" s="597" t="str">
        <f t="shared" si="35"/>
        <v/>
      </c>
    </row>
    <row r="28" spans="2:72" ht="13.15" customHeight="1" x14ac:dyDescent="0.25">
      <c r="B28" s="150"/>
      <c r="C28" s="816"/>
      <c r="D28" s="817"/>
      <c r="E28" s="45"/>
      <c r="F28" s="816"/>
      <c r="G28" s="817"/>
      <c r="H28" s="44"/>
      <c r="I28" s="816"/>
      <c r="J28" s="817"/>
      <c r="K28" s="45"/>
      <c r="L28" s="830"/>
      <c r="M28" s="831"/>
      <c r="N28" s="781" t="str">
        <f>IF(OR(C28="",L28=""),"",L28*C28)</f>
        <v/>
      </c>
      <c r="O28" s="782"/>
      <c r="P28" s="116"/>
      <c r="Q28" s="117"/>
      <c r="R28" s="208"/>
      <c r="S28" s="208"/>
      <c r="T28" s="118"/>
      <c r="U28" s="45"/>
      <c r="V28" s="832" t="str">
        <f t="shared" si="14"/>
        <v/>
      </c>
      <c r="W28" s="834"/>
      <c r="X28" s="49" t="str">
        <f t="shared" si="1"/>
        <v/>
      </c>
      <c r="Y28" s="126"/>
      <c r="Z28" s="49" t="e">
        <f>IF(OR(AT28=17,AT28=7),(BQ28*16/100+BQ28+L28-V28)*U28,IF(OR(AT28=16,AT28=15,AT28=8,AT28=13,AT28=1,AT28=9,AT28=20,AT28=21),BQ28*U28,IF(AT28=12,(BQ28+L28-V28)*U28,IF(OR(AT28=4,AT28=11),(BQ28*16/100+BQ28)*U28,IF(AT28=6,(BQ28+L28-V28)*U28,0)))))</f>
        <v>#VALUE!</v>
      </c>
      <c r="AA28" s="832" t="str">
        <f t="shared" si="15"/>
        <v/>
      </c>
      <c r="AB28" s="833"/>
      <c r="AC28" s="50" t="str">
        <f t="shared" si="3"/>
        <v/>
      </c>
      <c r="AD28" s="832" t="str">
        <f t="shared" si="16"/>
        <v/>
      </c>
      <c r="AE28" s="834"/>
      <c r="AF28" s="318"/>
      <c r="AG28" s="7"/>
      <c r="AO28" s="453">
        <f t="shared" si="6"/>
        <v>1</v>
      </c>
      <c r="AP28" s="454">
        <f t="shared" si="17"/>
        <v>0</v>
      </c>
      <c r="AQ28" s="453">
        <f t="shared" si="7"/>
        <v>0</v>
      </c>
      <c r="AR28" s="453">
        <f t="shared" si="18"/>
        <v>0</v>
      </c>
      <c r="AS28" s="453">
        <f t="shared" si="8"/>
        <v>0</v>
      </c>
      <c r="AT28" s="453">
        <f t="shared" si="19"/>
        <v>1</v>
      </c>
      <c r="AU28" s="453">
        <v>13</v>
      </c>
      <c r="AV28" s="455">
        <f>IF(OR(U28="",AT28=20,AT28=21),0,IF(OR(AT28=8,AT28=9,AT28=15),0,IF(P28&lt;&gt;"",AA28,0)))</f>
        <v>0</v>
      </c>
      <c r="AW28" s="453">
        <f>IF(OR(U28="",AT28=20,AT28=21),0,IF(OR(AT28=8,AT28=9,AT28=15),0,IF(P28&lt;&gt;"",U28,0)))</f>
        <v>0</v>
      </c>
      <c r="AX28" s="456">
        <f t="shared" si="20"/>
        <v>0</v>
      </c>
      <c r="AY28" s="456">
        <f t="shared" si="21"/>
        <v>0</v>
      </c>
      <c r="AZ28" s="457">
        <f t="shared" si="22"/>
        <v>0</v>
      </c>
      <c r="BA28" s="457">
        <f t="shared" si="23"/>
        <v>0</v>
      </c>
      <c r="BB28" s="458">
        <f t="shared" si="24"/>
        <v>0</v>
      </c>
      <c r="BC28" s="457">
        <f t="shared" si="25"/>
        <v>0</v>
      </c>
      <c r="BD28" s="453">
        <f t="shared" si="26"/>
        <v>0</v>
      </c>
      <c r="BE28" s="453">
        <f t="shared" si="27"/>
        <v>0</v>
      </c>
      <c r="BF28" s="453">
        <f t="shared" si="28"/>
        <v>0</v>
      </c>
      <c r="BG28" s="457">
        <f t="shared" si="29"/>
        <v>0</v>
      </c>
      <c r="BH28" s="459">
        <f t="shared" si="30"/>
        <v>0</v>
      </c>
      <c r="BI28" s="459">
        <f t="shared" si="31"/>
        <v>0</v>
      </c>
      <c r="BJ28" s="453">
        <f t="shared" si="32"/>
        <v>0</v>
      </c>
      <c r="BK28" s="455">
        <f t="shared" si="33"/>
        <v>0</v>
      </c>
      <c r="BL28" s="455">
        <f t="shared" si="34"/>
        <v>0</v>
      </c>
      <c r="BN28" s="272" t="str">
        <f>IF(L28&lt;V28,L28,V28)</f>
        <v/>
      </c>
      <c r="BO28" s="268">
        <f>IF(OR(L28="",V28=""),0,L28-V28)</f>
        <v>0</v>
      </c>
      <c r="BP28" s="272">
        <f>IF(E28="",0,E28-2)</f>
        <v>0</v>
      </c>
      <c r="BQ28" s="597" t="str">
        <f t="shared" si="35"/>
        <v/>
      </c>
    </row>
    <row r="29" spans="2:72" ht="13.15" customHeight="1" x14ac:dyDescent="0.25">
      <c r="B29" s="150"/>
      <c r="C29" s="816"/>
      <c r="D29" s="817"/>
      <c r="E29" s="45"/>
      <c r="F29" s="816"/>
      <c r="G29" s="817"/>
      <c r="H29" s="52"/>
      <c r="I29" s="816"/>
      <c r="J29" s="817"/>
      <c r="K29" s="45"/>
      <c r="L29" s="830"/>
      <c r="M29" s="831"/>
      <c r="N29" s="781" t="str">
        <f>IF(OR(C29="",L29=""),"",L29*C29)</f>
        <v/>
      </c>
      <c r="O29" s="782"/>
      <c r="P29" s="116"/>
      <c r="Q29" s="117"/>
      <c r="R29" s="208"/>
      <c r="S29" s="208"/>
      <c r="T29" s="118"/>
      <c r="U29" s="45"/>
      <c r="V29" s="832" t="str">
        <f t="shared" si="14"/>
        <v/>
      </c>
      <c r="W29" s="834"/>
      <c r="X29" s="49" t="str">
        <f t="shared" si="1"/>
        <v/>
      </c>
      <c r="Y29" s="126"/>
      <c r="Z29" s="49" t="e">
        <f>IF(OR(AT29=17,AT29=7),(BQ29*16/100+BQ29+L29-V29)*U29,IF(OR(AT29=16,AT29=15,AT29=8,AT29=13,AT29=1,AT29=9,AT29=20,AT29=21),BQ29*U29,IF(AT29=12,(BQ29+L29-V29)*U29,IF(OR(AT29=4,AT29=11),(BQ29*16/100+BQ29)*U29,IF(AT29=6,(BQ29+L29-V29)*U29,0)))))</f>
        <v>#VALUE!</v>
      </c>
      <c r="AA29" s="832" t="str">
        <f t="shared" si="15"/>
        <v/>
      </c>
      <c r="AB29" s="833"/>
      <c r="AC29" s="50" t="str">
        <f t="shared" si="3"/>
        <v/>
      </c>
      <c r="AD29" s="832" t="str">
        <f t="shared" si="16"/>
        <v/>
      </c>
      <c r="AE29" s="834"/>
      <c r="AF29" s="318"/>
      <c r="AG29" s="7"/>
      <c r="AO29" s="453">
        <f t="shared" si="6"/>
        <v>1</v>
      </c>
      <c r="AP29" s="454">
        <f t="shared" si="17"/>
        <v>0</v>
      </c>
      <c r="AQ29" s="453">
        <f t="shared" si="7"/>
        <v>0</v>
      </c>
      <c r="AR29" s="453">
        <f t="shared" si="18"/>
        <v>0</v>
      </c>
      <c r="AS29" s="453">
        <f t="shared" si="8"/>
        <v>0</v>
      </c>
      <c r="AT29" s="453">
        <f t="shared" si="19"/>
        <v>1</v>
      </c>
      <c r="AU29" s="453">
        <v>14</v>
      </c>
      <c r="AV29" s="455">
        <f>IF(OR(U29="",AT29=20,AT29=21),0,IF(OR(AT29=8,AT29=9,AT29=15),0,IF(P29&lt;&gt;"",AA29,0)))</f>
        <v>0</v>
      </c>
      <c r="AW29" s="453">
        <f>IF(OR(U29="",AT29=20,AT29=21),0,IF(OR(AT29=8,AT29=9,AT29=15),0,IF(P29&lt;&gt;"",U29,0)))</f>
        <v>0</v>
      </c>
      <c r="AX29" s="456">
        <f t="shared" si="20"/>
        <v>0</v>
      </c>
      <c r="AY29" s="456">
        <f t="shared" si="21"/>
        <v>0</v>
      </c>
      <c r="AZ29" s="457">
        <f t="shared" si="22"/>
        <v>0</v>
      </c>
      <c r="BA29" s="457">
        <f t="shared" si="23"/>
        <v>0</v>
      </c>
      <c r="BB29" s="458">
        <f t="shared" si="24"/>
        <v>0</v>
      </c>
      <c r="BC29" s="457">
        <f t="shared" si="25"/>
        <v>0</v>
      </c>
      <c r="BD29" s="453">
        <f t="shared" si="26"/>
        <v>0</v>
      </c>
      <c r="BE29" s="453">
        <f t="shared" si="27"/>
        <v>0</v>
      </c>
      <c r="BF29" s="453">
        <f t="shared" si="28"/>
        <v>0</v>
      </c>
      <c r="BG29" s="457">
        <f t="shared" si="29"/>
        <v>0</v>
      </c>
      <c r="BH29" s="459">
        <f t="shared" si="30"/>
        <v>0</v>
      </c>
      <c r="BI29" s="459">
        <f t="shared" si="31"/>
        <v>0</v>
      </c>
      <c r="BJ29" s="453">
        <f t="shared" si="32"/>
        <v>0</v>
      </c>
      <c r="BK29" s="455">
        <f t="shared" si="33"/>
        <v>0</v>
      </c>
      <c r="BL29" s="455">
        <f t="shared" si="34"/>
        <v>0</v>
      </c>
      <c r="BN29" s="272" t="str">
        <f>IF(L29&lt;V29,L29,V29)</f>
        <v/>
      </c>
      <c r="BO29" s="268">
        <f>IF(OR(L29="",V29=""),0,L29-V29)</f>
        <v>0</v>
      </c>
      <c r="BP29" s="272">
        <f>IF(E29="",0,E29-2)</f>
        <v>0</v>
      </c>
      <c r="BQ29" s="597" t="str">
        <f t="shared" si="35"/>
        <v/>
      </c>
    </row>
    <row r="30" spans="2:72" ht="13.15" customHeight="1" x14ac:dyDescent="0.25">
      <c r="B30" s="150"/>
      <c r="C30" s="816"/>
      <c r="D30" s="817"/>
      <c r="E30" s="45"/>
      <c r="F30" s="816"/>
      <c r="G30" s="817"/>
      <c r="H30" s="52"/>
      <c r="I30" s="816"/>
      <c r="J30" s="817"/>
      <c r="K30" s="45"/>
      <c r="L30" s="830"/>
      <c r="M30" s="831"/>
      <c r="N30" s="781" t="str">
        <f>IF(OR(C30="",L30=""),"",L30*C30)</f>
        <v/>
      </c>
      <c r="O30" s="798"/>
      <c r="P30" s="116"/>
      <c r="Q30" s="117"/>
      <c r="R30" s="208"/>
      <c r="S30" s="208"/>
      <c r="T30" s="118"/>
      <c r="U30" s="45"/>
      <c r="V30" s="832" t="str">
        <f t="shared" si="14"/>
        <v/>
      </c>
      <c r="W30" s="834"/>
      <c r="X30" s="49" t="str">
        <f t="shared" si="1"/>
        <v/>
      </c>
      <c r="Y30" s="126"/>
      <c r="Z30" s="49" t="e">
        <f>IF(OR(AT30=17,AT30=7),(BQ30*16/100+BQ30+L30-V30)*U30,IF(OR(AT30=16,AT30=15,AT30=8,AT30=13,AT30=1,AT30=9,AT30=20,AT30=21),BQ30*U30,IF(AT30=12,(BQ30+L30-V30)*U30,IF(OR(AT30=4,AT30=11),(BQ30*16/100+BQ30)*U30,IF(AT30=6,(BQ30+L30-V30)*U30,0)))))</f>
        <v>#VALUE!</v>
      </c>
      <c r="AA30" s="832" t="str">
        <f t="shared" si="15"/>
        <v/>
      </c>
      <c r="AB30" s="833"/>
      <c r="AC30" s="50" t="str">
        <f t="shared" si="3"/>
        <v/>
      </c>
      <c r="AD30" s="832" t="str">
        <f t="shared" si="16"/>
        <v/>
      </c>
      <c r="AE30" s="834"/>
      <c r="AF30" s="318"/>
      <c r="AG30" s="7"/>
      <c r="AO30" s="453">
        <f t="shared" si="6"/>
        <v>1</v>
      </c>
      <c r="AP30" s="454">
        <f t="shared" si="17"/>
        <v>0</v>
      </c>
      <c r="AQ30" s="453">
        <f t="shared" si="7"/>
        <v>0</v>
      </c>
      <c r="AR30" s="453">
        <f t="shared" si="18"/>
        <v>0</v>
      </c>
      <c r="AS30" s="453">
        <f t="shared" si="8"/>
        <v>0</v>
      </c>
      <c r="AT30" s="453">
        <f t="shared" si="19"/>
        <v>1</v>
      </c>
      <c r="AU30" s="453">
        <v>15</v>
      </c>
      <c r="AV30" s="455">
        <f>IF(OR(U30="",AT30=20,AT30=21),0,IF(OR(AT30=8,AT30=9,AT30=15),0,IF(P30&lt;&gt;"",AA30,0)))</f>
        <v>0</v>
      </c>
      <c r="AW30" s="453">
        <f>IF(OR(U30="",AT30=20,AT30=21),0,IF(OR(AT30=8,AT30=9,AT30=15),0,IF(P30&lt;&gt;"",U30,0)))</f>
        <v>0</v>
      </c>
      <c r="AX30" s="456">
        <f>IF(OR(AT30=4,AT30=7),AV30,0)</f>
        <v>0</v>
      </c>
      <c r="AY30" s="456">
        <f t="shared" si="21"/>
        <v>0</v>
      </c>
      <c r="AZ30" s="457">
        <f t="shared" si="22"/>
        <v>0</v>
      </c>
      <c r="BA30" s="457">
        <f t="shared" si="23"/>
        <v>0</v>
      </c>
      <c r="BB30" s="458">
        <f t="shared" si="24"/>
        <v>0</v>
      </c>
      <c r="BC30" s="457">
        <f t="shared" si="25"/>
        <v>0</v>
      </c>
      <c r="BD30" s="453">
        <f t="shared" si="26"/>
        <v>0</v>
      </c>
      <c r="BE30" s="453">
        <f t="shared" si="27"/>
        <v>0</v>
      </c>
      <c r="BF30" s="453">
        <f t="shared" si="28"/>
        <v>0</v>
      </c>
      <c r="BG30" s="457">
        <f t="shared" si="29"/>
        <v>0</v>
      </c>
      <c r="BH30" s="459">
        <f t="shared" si="30"/>
        <v>0</v>
      </c>
      <c r="BI30" s="459">
        <f t="shared" si="31"/>
        <v>0</v>
      </c>
      <c r="BJ30" s="453">
        <f t="shared" si="32"/>
        <v>0</v>
      </c>
      <c r="BK30" s="455">
        <f t="shared" si="33"/>
        <v>0</v>
      </c>
      <c r="BL30" s="455">
        <f t="shared" si="34"/>
        <v>0</v>
      </c>
      <c r="BN30" s="272" t="str">
        <f>IF(L30&lt;V30,L30,V30)</f>
        <v/>
      </c>
      <c r="BO30" s="268">
        <f>IF(OR(L30="",V30=""),0,L30-V30)</f>
        <v>0</v>
      </c>
      <c r="BP30" s="272">
        <f>IF(E30="",0,E30-2)</f>
        <v>0</v>
      </c>
      <c r="BQ30" s="597" t="str">
        <f t="shared" si="35"/>
        <v/>
      </c>
    </row>
    <row r="31" spans="2:72" ht="3" customHeight="1" x14ac:dyDescent="0.25">
      <c r="B31" s="358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18"/>
      <c r="AG31" s="7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2:72" ht="13.15" customHeight="1" x14ac:dyDescent="0.25">
      <c r="B32" s="151"/>
      <c r="C32" s="305"/>
      <c r="D32" s="305"/>
      <c r="E32" s="305"/>
      <c r="F32" s="305"/>
      <c r="G32" s="305"/>
      <c r="H32" s="305"/>
      <c r="I32" s="305"/>
      <c r="J32" s="305"/>
      <c r="K32" s="336"/>
      <c r="L32" s="336"/>
      <c r="M32" s="336"/>
      <c r="N32" s="336"/>
      <c r="O32" s="828" t="s">
        <v>279</v>
      </c>
      <c r="P32" s="835"/>
      <c r="Q32" s="835"/>
      <c r="R32" s="835"/>
      <c r="S32" s="835"/>
      <c r="T32" s="853"/>
      <c r="U32" s="854" t="s">
        <v>280</v>
      </c>
      <c r="V32" s="835"/>
      <c r="W32" s="835"/>
      <c r="X32" s="853"/>
      <c r="Y32" s="360"/>
      <c r="Z32" s="828" t="s">
        <v>289</v>
      </c>
      <c r="AA32" s="835"/>
      <c r="AB32" s="835"/>
      <c r="AC32" s="835"/>
      <c r="AD32" s="835"/>
      <c r="AE32" s="829"/>
      <c r="AF32" s="318"/>
      <c r="AG32" s="7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2:67" ht="3" customHeight="1" x14ac:dyDescent="0.25">
      <c r="B33" s="151"/>
      <c r="C33" s="305"/>
      <c r="D33" s="305"/>
      <c r="E33" s="305"/>
      <c r="F33" s="305"/>
      <c r="G33" s="305"/>
      <c r="H33" s="305"/>
      <c r="I33" s="305"/>
      <c r="J33" s="305"/>
      <c r="K33" s="336"/>
      <c r="L33" s="336"/>
      <c r="M33" s="336"/>
      <c r="N33" s="336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05"/>
      <c r="Z33" s="281"/>
      <c r="AA33" s="334"/>
      <c r="AB33" s="334"/>
      <c r="AC33" s="334"/>
      <c r="AD33" s="334"/>
      <c r="AE33" s="334"/>
      <c r="AF33" s="318"/>
      <c r="AG33" s="7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</row>
    <row r="34" spans="2:67" ht="13.15" customHeight="1" x14ac:dyDescent="0.25">
      <c r="B34" s="151"/>
      <c r="C34" s="305"/>
      <c r="D34" s="305"/>
      <c r="E34" s="305"/>
      <c r="F34" s="305"/>
      <c r="G34" s="305"/>
      <c r="H34" s="305"/>
      <c r="I34" s="305"/>
      <c r="J34" s="305"/>
      <c r="K34" s="336"/>
      <c r="L34" s="336"/>
      <c r="M34" s="336"/>
      <c r="N34" s="336"/>
      <c r="O34" s="828" t="s">
        <v>28</v>
      </c>
      <c r="P34" s="829"/>
      <c r="Q34" s="828" t="s">
        <v>287</v>
      </c>
      <c r="R34" s="835"/>
      <c r="S34" s="835"/>
      <c r="T34" s="853"/>
      <c r="U34" s="854" t="s">
        <v>28</v>
      </c>
      <c r="V34" s="829"/>
      <c r="W34" s="828" t="s">
        <v>287</v>
      </c>
      <c r="X34" s="853"/>
      <c r="Y34" s="328"/>
      <c r="Z34" s="298" t="s">
        <v>28</v>
      </c>
      <c r="AA34" s="469" t="s">
        <v>28</v>
      </c>
      <c r="AB34" s="828" t="s">
        <v>281</v>
      </c>
      <c r="AC34" s="929"/>
      <c r="AD34" s="929"/>
      <c r="AE34" s="930"/>
      <c r="AF34" s="318"/>
      <c r="AG34" s="7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 t="s">
        <v>296</v>
      </c>
      <c r="BA34" s="3"/>
      <c r="BB34" s="3"/>
      <c r="BC34" s="3"/>
      <c r="BD34" s="3" t="s">
        <v>297</v>
      </c>
      <c r="BE34" s="3"/>
      <c r="BF34" s="3"/>
      <c r="BG34" s="3" t="s">
        <v>291</v>
      </c>
      <c r="BH34" s="3"/>
      <c r="BI34" s="3"/>
      <c r="BJ34" s="3" t="s">
        <v>295</v>
      </c>
      <c r="BK34" s="3"/>
      <c r="BL34" s="3"/>
    </row>
    <row r="35" spans="2:67" ht="4" customHeight="1" x14ac:dyDescent="0.25">
      <c r="B35" s="151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36"/>
      <c r="U35" s="306"/>
      <c r="V35" s="306"/>
      <c r="W35" s="307"/>
      <c r="X35" s="307"/>
      <c r="Y35" s="305"/>
      <c r="Z35" s="305"/>
      <c r="AA35" s="305"/>
      <c r="AB35" s="305"/>
      <c r="AC35" s="305"/>
      <c r="AD35" s="305"/>
      <c r="AE35" s="305"/>
      <c r="AF35" s="318"/>
      <c r="AG35" s="7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</row>
    <row r="36" spans="2:67" ht="13.15" customHeight="1" x14ac:dyDescent="0.25">
      <c r="B36" s="151"/>
      <c r="C36" s="813" t="s">
        <v>278</v>
      </c>
      <c r="D36" s="814"/>
      <c r="E36" s="814"/>
      <c r="F36" s="814"/>
      <c r="G36" s="814"/>
      <c r="H36" s="814"/>
      <c r="I36" s="814"/>
      <c r="J36" s="814"/>
      <c r="K36" s="814"/>
      <c r="L36" s="814"/>
      <c r="M36" s="814"/>
      <c r="N36" s="815"/>
      <c r="O36" s="925" t="str">
        <f>IF(SUM(C15:D30)=0,"",(SUM(C15:D30)))</f>
        <v/>
      </c>
      <c r="P36" s="805"/>
      <c r="Q36" s="781" t="str">
        <f>IF(SUM(N15:N30)=0,"",SUM(N15:N30))</f>
        <v/>
      </c>
      <c r="R36" s="782"/>
      <c r="S36" s="782"/>
      <c r="T36" s="798"/>
      <c r="U36" s="804" t="str">
        <f>IF(SUM('Gebäude Teil 2'!C7:D52)=0,"",SUM('Gebäude Teil 2'!C7:D52))</f>
        <v/>
      </c>
      <c r="V36" s="805"/>
      <c r="W36" s="781" t="str">
        <f>IF(SUM('Gebäude Teil 2'!N7:O52)=0,"",SUM('Gebäude Teil 2'!N7:O52))</f>
        <v/>
      </c>
      <c r="X36" s="798"/>
      <c r="Y36" s="336"/>
      <c r="Z36" s="98"/>
      <c r="AA36" s="282" t="str">
        <f>IF(AND(O36="",U36=""),"",SUM(O36,U36))</f>
        <v/>
      </c>
      <c r="AB36" s="926" t="str">
        <f>IF(AND(Q36="",W36=""),"",SUM(Q36,W36))</f>
        <v/>
      </c>
      <c r="AC36" s="927"/>
      <c r="AD36" s="927"/>
      <c r="AE36" s="928"/>
      <c r="AF36" s="318"/>
      <c r="AG36" s="7"/>
      <c r="AO36" s="3"/>
      <c r="AP36" s="3" t="str">
        <f>IF(SUM(N15:O30)-SUM(AD15:AE30)=0,"",SUM(N15:O30)-SUM(AD15:AE30))</f>
        <v/>
      </c>
      <c r="AQ36" s="3"/>
      <c r="AR36" s="3"/>
      <c r="AS36" s="3"/>
      <c r="AT36" s="3"/>
      <c r="AU36" s="3">
        <f>IF(SUM(AA15:AB30)=0,0,SUM(AA15:AB30))</f>
        <v>0</v>
      </c>
      <c r="AV36" s="3" t="str">
        <f>IF(SUM(U15:U30)=0,"",SUM(U15:U30))</f>
        <v/>
      </c>
      <c r="AW36" s="3">
        <f>'Gebäude Teil 2'!BI65</f>
        <v>0</v>
      </c>
      <c r="AX36" s="3">
        <f>SUM(AX15:AX30)</f>
        <v>0</v>
      </c>
      <c r="AY36" s="3">
        <f>SUM(AY15:AY30)</f>
        <v>0</v>
      </c>
      <c r="AZ36" s="3">
        <f t="shared" ref="AZ36:BL36" si="36">IF(SUM(AZ15:AZ30)=0,0,SUM(AZ15:AZ30))</f>
        <v>0</v>
      </c>
      <c r="BA36" s="3">
        <f t="shared" si="36"/>
        <v>0</v>
      </c>
      <c r="BB36" s="3">
        <f>IF(SUM(BB15:BB30)=0,0,SUM(BB15:BB30))</f>
        <v>0</v>
      </c>
      <c r="BC36" s="3">
        <f t="shared" si="36"/>
        <v>0</v>
      </c>
      <c r="BD36" s="3">
        <f t="shared" si="36"/>
        <v>0</v>
      </c>
      <c r="BE36" s="3">
        <f t="shared" si="36"/>
        <v>0</v>
      </c>
      <c r="BF36" s="3">
        <f t="shared" si="36"/>
        <v>0</v>
      </c>
      <c r="BG36" s="3">
        <f t="shared" si="36"/>
        <v>0</v>
      </c>
      <c r="BH36" s="3">
        <f t="shared" si="36"/>
        <v>0</v>
      </c>
      <c r="BI36" s="3">
        <f t="shared" si="36"/>
        <v>0</v>
      </c>
      <c r="BJ36" s="3">
        <f t="shared" si="36"/>
        <v>0</v>
      </c>
      <c r="BK36" s="3">
        <f t="shared" si="36"/>
        <v>0</v>
      </c>
      <c r="BL36" s="3">
        <f t="shared" si="36"/>
        <v>0</v>
      </c>
    </row>
    <row r="37" spans="2:67" ht="4" customHeight="1" x14ac:dyDescent="0.25">
      <c r="B37" s="358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280"/>
      <c r="V37" s="280"/>
      <c r="W37" s="280"/>
      <c r="X37" s="280"/>
      <c r="Y37" s="329"/>
      <c r="Z37" s="98"/>
      <c r="AA37" s="329"/>
      <c r="AB37" s="329"/>
      <c r="AC37" s="327"/>
      <c r="AD37" s="329"/>
      <c r="AE37" s="329"/>
      <c r="AF37" s="318"/>
      <c r="AG37" s="7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</row>
    <row r="38" spans="2:67" ht="13.15" customHeight="1" x14ac:dyDescent="0.25">
      <c r="B38" s="150"/>
      <c r="C38" s="818" t="s">
        <v>78</v>
      </c>
      <c r="D38" s="819"/>
      <c r="E38" s="819"/>
      <c r="F38" s="819"/>
      <c r="G38" s="819"/>
      <c r="H38" s="819"/>
      <c r="I38" s="819"/>
      <c r="J38" s="819"/>
      <c r="K38" s="819"/>
      <c r="L38" s="819"/>
      <c r="M38" s="819"/>
      <c r="N38" s="820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98"/>
      <c r="AA38" s="304"/>
      <c r="AB38" s="792"/>
      <c r="AC38" s="793"/>
      <c r="AD38" s="793"/>
      <c r="AE38" s="794"/>
      <c r="AF38" s="318"/>
      <c r="AG38" s="7"/>
      <c r="AO38" s="3"/>
      <c r="AP38" s="3" t="str">
        <f>'Gebäude Teil 2'!AR60</f>
        <v/>
      </c>
      <c r="AQ38" s="3"/>
      <c r="AR38" s="3"/>
      <c r="AS38" s="3"/>
      <c r="AT38" s="3"/>
      <c r="AU38" s="3">
        <f>'Gebäude Teil 2'!AW63</f>
        <v>0</v>
      </c>
      <c r="AV38" s="3">
        <f>'Gebäude Teil 2'!AS60</f>
        <v>0</v>
      </c>
      <c r="AW38" s="3"/>
      <c r="AX38" s="7">
        <f>'Gebäude Teil 2'!AZ60</f>
        <v>0</v>
      </c>
      <c r="AY38" s="3">
        <f>'Gebäude Teil 2'!BA60</f>
        <v>0</v>
      </c>
      <c r="AZ38" s="3">
        <f>'Gebäude Teil 2'!BC60</f>
        <v>0</v>
      </c>
      <c r="BA38" s="3">
        <f>'Gebäude Teil 2'!BD60</f>
        <v>0</v>
      </c>
      <c r="BB38" s="3">
        <f>'Gebäude Teil 2'!BB60</f>
        <v>0</v>
      </c>
      <c r="BC38" s="3">
        <f>'Gebäude Teil 2'!BE60</f>
        <v>0</v>
      </c>
      <c r="BD38" s="3">
        <f>'Gebäude Teil 2'!BF60</f>
        <v>0</v>
      </c>
      <c r="BE38" s="3">
        <f>'Gebäude Teil 2'!BG60</f>
        <v>0</v>
      </c>
      <c r="BF38" s="3">
        <f>'Gebäude Teil 2'!BH60</f>
        <v>0</v>
      </c>
      <c r="BG38" s="3">
        <f>'Gebäude Teil 2'!BI60</f>
        <v>0</v>
      </c>
      <c r="BH38" s="3">
        <f>'Gebäude Teil 2'!BJ60</f>
        <v>0</v>
      </c>
      <c r="BI38" s="3">
        <f>'Gebäude Teil 2'!BK60</f>
        <v>0</v>
      </c>
      <c r="BJ38" s="3">
        <f>'Gebäude Teil 2'!BL60</f>
        <v>0</v>
      </c>
      <c r="BK38" s="3">
        <f>'Gebäude Teil 2'!BM60</f>
        <v>0</v>
      </c>
      <c r="BL38" s="3">
        <f>'Gebäude Teil 2'!BN60</f>
        <v>0</v>
      </c>
    </row>
    <row r="39" spans="2:67" ht="4" customHeight="1" thickBot="1" x14ac:dyDescent="0.3">
      <c r="B39" s="150"/>
      <c r="C39" s="55"/>
      <c r="D39" s="55"/>
      <c r="E39" s="54"/>
      <c r="F39" s="54"/>
      <c r="G39" s="54"/>
      <c r="H39" s="54"/>
      <c r="I39" s="54"/>
      <c r="J39" s="54"/>
      <c r="K39" s="54"/>
      <c r="L39" s="54"/>
      <c r="M39" s="54"/>
      <c r="N39" s="56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98"/>
      <c r="AA39" s="57"/>
      <c r="AB39" s="57"/>
      <c r="AC39" s="57"/>
      <c r="AD39" s="325"/>
      <c r="AE39" s="326"/>
      <c r="AF39" s="318"/>
      <c r="AG39" s="7"/>
      <c r="AO39" s="3"/>
      <c r="AP39" s="3"/>
      <c r="AQ39" s="3"/>
      <c r="AR39" s="3"/>
      <c r="AS39" s="3"/>
      <c r="AT39" s="3"/>
      <c r="AU39" s="3"/>
      <c r="AV39" s="3"/>
      <c r="AW39" s="3"/>
      <c r="AX39" s="7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2:67" ht="13.15" customHeight="1" thickBot="1" x14ac:dyDescent="0.3">
      <c r="B40" s="150"/>
      <c r="C40" s="813" t="s">
        <v>282</v>
      </c>
      <c r="D40" s="814"/>
      <c r="E40" s="814"/>
      <c r="F40" s="814"/>
      <c r="G40" s="814"/>
      <c r="H40" s="814"/>
      <c r="I40" s="814"/>
      <c r="J40" s="814"/>
      <c r="K40" s="814"/>
      <c r="L40" s="814"/>
      <c r="M40" s="814"/>
      <c r="N40" s="815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98"/>
      <c r="AA40" s="304"/>
      <c r="AB40" s="792"/>
      <c r="AC40" s="793"/>
      <c r="AD40" s="793"/>
      <c r="AE40" s="794"/>
      <c r="AF40" s="318"/>
      <c r="AG40" s="7"/>
      <c r="AO40" s="57"/>
      <c r="AP40" s="285">
        <f>SUM(AU15:AU30)</f>
        <v>120</v>
      </c>
      <c r="AQ40" s="269"/>
      <c r="AR40" s="269"/>
      <c r="AS40" s="269"/>
      <c r="AT40" s="269"/>
      <c r="AU40" s="287" t="str">
        <f>IF(SUM(AV15:AV30)=0,"",SUM(AV15:AV30))</f>
        <v/>
      </c>
      <c r="AV40" s="289">
        <f>IF(SUM(AW15:AW30)=0,0,SUM(AW15:AW30))</f>
        <v>0</v>
      </c>
      <c r="AW40" s="290">
        <f>'Gebäude Teil 2'!BI68</f>
        <v>0</v>
      </c>
      <c r="AX40" s="7"/>
      <c r="AY40" s="57"/>
      <c r="AZ40" s="57"/>
      <c r="BA40" s="57"/>
      <c r="BB40" s="57"/>
      <c r="BC40" s="314"/>
      <c r="BD40" s="57"/>
      <c r="BE40" s="57"/>
      <c r="BF40" s="314"/>
      <c r="BG40" s="303"/>
      <c r="BH40" s="57"/>
      <c r="BI40" s="57"/>
      <c r="BJ40" s="57"/>
      <c r="BK40" s="57"/>
      <c r="BL40" s="314"/>
    </row>
    <row r="41" spans="2:67" ht="3.75" customHeight="1" thickBot="1" x14ac:dyDescent="0.3">
      <c r="B41" s="150"/>
      <c r="C41" s="55"/>
      <c r="D41" s="55"/>
      <c r="E41" s="821"/>
      <c r="F41" s="821"/>
      <c r="G41" s="821"/>
      <c r="H41" s="821"/>
      <c r="I41" s="821"/>
      <c r="J41" s="821"/>
      <c r="K41" s="821"/>
      <c r="L41" s="821"/>
      <c r="M41" s="821"/>
      <c r="N41" s="56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98"/>
      <c r="AA41" s="57"/>
      <c r="AB41" s="57"/>
      <c r="AC41" s="57"/>
      <c r="AD41" s="325"/>
      <c r="AE41" s="326"/>
      <c r="AF41" s="318"/>
      <c r="AG41" s="7"/>
      <c r="AH41" s="7"/>
      <c r="AI41" s="7"/>
      <c r="AJ41" s="7"/>
      <c r="AK41" s="7"/>
      <c r="AL41" s="7"/>
      <c r="AM41" s="7"/>
      <c r="AN41" s="7"/>
      <c r="AO41" s="57"/>
      <c r="AP41" s="57"/>
      <c r="AQ41" s="57"/>
      <c r="AR41" s="269"/>
      <c r="AS41" s="269"/>
      <c r="AT41" s="57"/>
      <c r="AU41" s="57"/>
      <c r="AV41" s="57"/>
      <c r="AW41" s="57"/>
      <c r="AX41" s="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</row>
    <row r="42" spans="2:67" ht="13.15" customHeight="1" thickBot="1" x14ac:dyDescent="0.3">
      <c r="B42" s="150"/>
      <c r="C42" s="813" t="s">
        <v>283</v>
      </c>
      <c r="D42" s="814"/>
      <c r="E42" s="814"/>
      <c r="F42" s="814"/>
      <c r="G42" s="814"/>
      <c r="H42" s="814"/>
      <c r="I42" s="814"/>
      <c r="J42" s="814"/>
      <c r="K42" s="814"/>
      <c r="L42" s="814"/>
      <c r="M42" s="814"/>
      <c r="N42" s="815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98"/>
      <c r="Z42" s="98"/>
      <c r="AA42" s="304"/>
      <c r="AB42" s="792"/>
      <c r="AC42" s="793"/>
      <c r="AD42" s="793"/>
      <c r="AE42" s="794"/>
      <c r="AF42" s="318"/>
      <c r="AG42" s="7"/>
      <c r="AH42" s="7"/>
      <c r="AI42" s="7"/>
      <c r="AJ42" s="7"/>
      <c r="AK42" s="7"/>
      <c r="AL42" s="7"/>
      <c r="AM42" s="7"/>
      <c r="AN42" s="7"/>
      <c r="AO42" s="57"/>
      <c r="AP42" s="286">
        <f>'Gebäude Teil 2'!AW60</f>
        <v>0</v>
      </c>
      <c r="AQ42" s="269"/>
      <c r="AR42" s="269"/>
      <c r="AS42" s="269"/>
      <c r="AT42" s="269"/>
      <c r="AU42" s="288">
        <f>'Gebäude Teil 2'!AX60</f>
        <v>0</v>
      </c>
      <c r="AV42" s="291" t="str">
        <f>IF(SUM(AY15:AY30)=0,"",SUM(AY15:AY30))</f>
        <v/>
      </c>
      <c r="AW42" s="292">
        <f>'Gebäude Teil 2'!BI69</f>
        <v>0</v>
      </c>
      <c r="AX42" s="7"/>
      <c r="AY42" s="171"/>
      <c r="AZ42" s="57">
        <f>SUM(AZ36:AZ38)+SUM(BD36:BD38)+SUM(BG36:BG38)+SUM(BJ36:BJ38)</f>
        <v>0</v>
      </c>
      <c r="BA42" s="57"/>
      <c r="BB42" s="57">
        <f>BB36+BB38</f>
        <v>0</v>
      </c>
      <c r="BD42" s="57"/>
      <c r="BE42" s="57"/>
      <c r="BF42" s="57"/>
      <c r="BG42" s="281"/>
      <c r="BH42" s="57"/>
      <c r="BI42" s="57"/>
      <c r="BJ42" s="57"/>
      <c r="BK42" s="57"/>
      <c r="BL42" s="57"/>
    </row>
    <row r="43" spans="2:67" ht="3.75" customHeight="1" thickBot="1" x14ac:dyDescent="0.3">
      <c r="B43" s="150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277"/>
      <c r="V43" s="277"/>
      <c r="W43" s="277"/>
      <c r="X43" s="277"/>
      <c r="Y43" s="57"/>
      <c r="Z43" s="98"/>
      <c r="AA43" s="57"/>
      <c r="AB43" s="57"/>
      <c r="AC43" s="57"/>
      <c r="AD43" s="325"/>
      <c r="AE43" s="326"/>
      <c r="AF43" s="318"/>
      <c r="AG43" s="7"/>
      <c r="AH43" s="7"/>
      <c r="AI43" s="7"/>
      <c r="AJ43" s="7"/>
      <c r="AK43" s="7"/>
      <c r="AL43" s="7"/>
      <c r="AM43" s="7"/>
      <c r="AN43" s="7"/>
      <c r="AO43" s="57"/>
      <c r="AP43" s="246"/>
      <c r="AQ43" s="269"/>
      <c r="AR43" s="269"/>
      <c r="AS43" s="269"/>
      <c r="AT43" s="269"/>
      <c r="AU43" s="246"/>
      <c r="AV43" s="170"/>
      <c r="AW43" s="171"/>
      <c r="AX43" s="7"/>
      <c r="AY43" s="171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</row>
    <row r="44" spans="2:67" ht="13.15" customHeight="1" thickBot="1" x14ac:dyDescent="0.3">
      <c r="B44" s="150"/>
      <c r="C44" s="825" t="s">
        <v>110</v>
      </c>
      <c r="D44" s="826"/>
      <c r="E44" s="826"/>
      <c r="F44" s="826"/>
      <c r="G44" s="826"/>
      <c r="H44" s="826"/>
      <c r="I44" s="826"/>
      <c r="J44" s="826"/>
      <c r="K44" s="826"/>
      <c r="L44" s="826"/>
      <c r="M44" s="826"/>
      <c r="N44" s="827"/>
      <c r="O44" s="806" t="str">
        <f>IF(AV36=0,"",AV36)</f>
        <v/>
      </c>
      <c r="P44" s="807"/>
      <c r="Q44" s="784" t="str">
        <f>IF(AP36=0,"",AP36)</f>
        <v/>
      </c>
      <c r="R44" s="785"/>
      <c r="S44" s="785"/>
      <c r="T44" s="786"/>
      <c r="U44" s="804" t="str">
        <f>IF(AV38=0,"",AV38)</f>
        <v/>
      </c>
      <c r="V44" s="805"/>
      <c r="W44" s="781" t="str">
        <f>IF(AP38=0,"",AP38)</f>
        <v/>
      </c>
      <c r="X44" s="798"/>
      <c r="Y44" s="310"/>
      <c r="Z44" s="98"/>
      <c r="AA44" s="253" t="str">
        <f>IF(AND(O44="",U44=""),"",SUM(O44,U44))</f>
        <v/>
      </c>
      <c r="AB44" s="938" t="str">
        <f>IF(AND(Q44="",W44=""),"",SUM(Q44,W44))</f>
        <v/>
      </c>
      <c r="AC44" s="939"/>
      <c r="AD44" s="939"/>
      <c r="AE44" s="940"/>
      <c r="AF44" s="318"/>
      <c r="AG44" s="7"/>
      <c r="AH44" s="7"/>
      <c r="AI44" s="102"/>
      <c r="AJ44" s="102"/>
      <c r="AK44" s="102"/>
      <c r="AL44" s="102"/>
      <c r="AM44" s="102"/>
      <c r="AN44" s="102"/>
      <c r="AU44" s="252">
        <f>IF(SUM(AD15:AE30)=0,0,SUM(AD15:AE30))</f>
        <v>0</v>
      </c>
      <c r="AV44" s="249">
        <f>IF(SUM(AC15:AC30)=0,0,SUM(AC15:AC30))</f>
        <v>0</v>
      </c>
      <c r="AW44" s="251">
        <f>'Gebäude Teil 2'!AX63</f>
        <v>0</v>
      </c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</row>
    <row r="45" spans="2:67" ht="3.75" customHeight="1" x14ac:dyDescent="0.25">
      <c r="B45" s="150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98"/>
      <c r="AA45" s="57"/>
      <c r="AB45" s="57"/>
      <c r="AC45" s="57"/>
      <c r="AD45" s="325"/>
      <c r="AE45" s="326"/>
      <c r="AF45" s="318"/>
      <c r="AG45" s="7"/>
      <c r="AH45" s="7"/>
      <c r="AI45" s="102"/>
      <c r="AJ45" s="102"/>
      <c r="AK45" s="102"/>
      <c r="AL45" s="102"/>
      <c r="AM45" s="102"/>
      <c r="AN45" s="102"/>
      <c r="AU45" s="248"/>
      <c r="AV45" s="171"/>
      <c r="AW45" s="171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</row>
    <row r="46" spans="2:67" ht="13.5" customHeight="1" thickBot="1" x14ac:dyDescent="0.3">
      <c r="B46" s="150"/>
      <c r="C46" s="822" t="s">
        <v>80</v>
      </c>
      <c r="D46" s="823"/>
      <c r="E46" s="823"/>
      <c r="F46" s="823"/>
      <c r="G46" s="823"/>
      <c r="H46" s="823"/>
      <c r="I46" s="823"/>
      <c r="J46" s="823"/>
      <c r="K46" s="823"/>
      <c r="L46" s="823"/>
      <c r="M46" s="823"/>
      <c r="N46" s="824"/>
      <c r="O46" s="806" t="str">
        <f>IF(AV36=0,"",AV36)</f>
        <v/>
      </c>
      <c r="P46" s="807"/>
      <c r="Q46" s="784" t="str">
        <f>IF(AU36=0,"",AU36)</f>
        <v/>
      </c>
      <c r="R46" s="785"/>
      <c r="S46" s="785"/>
      <c r="T46" s="786"/>
      <c r="U46" s="804" t="str">
        <f>IF(AV38=0,"",AV38)</f>
        <v/>
      </c>
      <c r="V46" s="805"/>
      <c r="W46" s="781" t="str">
        <f>IF(AU38=0,"",AU38)</f>
        <v/>
      </c>
      <c r="X46" s="798"/>
      <c r="Y46" s="310"/>
      <c r="Z46" s="98"/>
      <c r="AA46" s="253" t="str">
        <f>IF(AND(O46="",U46=""),"",SUM(O46,U46))</f>
        <v/>
      </c>
      <c r="AB46" s="938" t="str">
        <f>IF(AND(Q46="",W46=""),"",SUM(Q46,W46))</f>
        <v/>
      </c>
      <c r="AC46" s="939"/>
      <c r="AD46" s="939"/>
      <c r="AE46" s="940"/>
      <c r="AF46" s="318"/>
      <c r="AG46" s="7"/>
      <c r="AH46" s="7"/>
      <c r="AI46" s="102"/>
      <c r="AJ46" s="102"/>
      <c r="AK46" s="102"/>
      <c r="AL46" s="102"/>
      <c r="AM46" s="102"/>
      <c r="AN46" s="102"/>
      <c r="AU46" s="270" t="str">
        <f>'Gebäude Teil 2'!AW65</f>
        <v/>
      </c>
      <c r="AV46" s="57"/>
      <c r="AW46" s="5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</row>
    <row r="47" spans="2:67" ht="5.25" customHeight="1" x14ac:dyDescent="0.25">
      <c r="B47" s="150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98"/>
      <c r="AA47" s="57"/>
      <c r="AB47" s="57"/>
      <c r="AC47" s="57"/>
      <c r="AD47" s="325"/>
      <c r="AE47" s="326"/>
      <c r="AF47" s="318"/>
      <c r="AG47" s="7"/>
      <c r="AH47" s="7"/>
      <c r="AI47" s="102"/>
      <c r="AJ47" s="102"/>
      <c r="AK47" s="102"/>
      <c r="AL47" s="102"/>
      <c r="AM47" s="102"/>
      <c r="AN47" s="102"/>
      <c r="AU47" s="57"/>
      <c r="AV47" s="57"/>
      <c r="AW47" s="57"/>
      <c r="AX47" s="5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</row>
    <row r="48" spans="2:67" ht="13.4" customHeight="1" x14ac:dyDescent="0.25">
      <c r="B48" s="150"/>
      <c r="C48" s="813" t="s">
        <v>254</v>
      </c>
      <c r="D48" s="814"/>
      <c r="E48" s="814"/>
      <c r="F48" s="814"/>
      <c r="G48" s="814"/>
      <c r="H48" s="814"/>
      <c r="I48" s="814"/>
      <c r="J48" s="814"/>
      <c r="K48" s="814"/>
      <c r="L48" s="814"/>
      <c r="M48" s="814"/>
      <c r="N48" s="815"/>
      <c r="O48" s="923" t="str">
        <f>IF(AV40=0,"",AV40)</f>
        <v/>
      </c>
      <c r="P48" s="924"/>
      <c r="Q48" s="935" t="str">
        <f>IF(AU40=0,"",AU40)</f>
        <v/>
      </c>
      <c r="R48" s="936"/>
      <c r="S48" s="936"/>
      <c r="T48" s="937"/>
      <c r="U48" s="931" t="str">
        <f>IF(AW40=0,"",AW40)</f>
        <v/>
      </c>
      <c r="V48" s="932"/>
      <c r="W48" s="933" t="str">
        <f>IF(AU42=0,"",AU42)</f>
        <v/>
      </c>
      <c r="X48" s="934"/>
      <c r="Y48" s="361"/>
      <c r="Z48" s="98"/>
      <c r="AA48" s="302" t="str">
        <f>IF(AND(O48="",U48=""),"",SUM(O48,U48))</f>
        <v/>
      </c>
      <c r="AB48" s="942" t="str">
        <f>IF(AND(Q48="",W48=""),"",SUM(Q48,W48))</f>
        <v/>
      </c>
      <c r="AC48" s="943"/>
      <c r="AD48" s="943"/>
      <c r="AE48" s="944"/>
      <c r="AF48" s="318"/>
      <c r="AG48" s="7"/>
      <c r="AH48" s="190"/>
      <c r="AI48" s="102"/>
      <c r="AJ48" s="102"/>
      <c r="AK48" s="102"/>
      <c r="AL48" s="102"/>
      <c r="AM48" s="102"/>
      <c r="AN48" s="102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</row>
    <row r="49" spans="1:67" ht="5.25" customHeight="1" x14ac:dyDescent="0.25">
      <c r="B49" s="150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98"/>
      <c r="AA49" s="57"/>
      <c r="AB49" s="57"/>
      <c r="AC49" s="57"/>
      <c r="AD49" s="325"/>
      <c r="AE49" s="326"/>
      <c r="AF49" s="318"/>
      <c r="AG49" s="7"/>
      <c r="AI49" s="102"/>
      <c r="AJ49" s="102"/>
      <c r="AK49" s="102"/>
      <c r="AL49" s="102"/>
      <c r="AM49" s="102"/>
      <c r="AN49" s="102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</row>
    <row r="50" spans="1:67" ht="13.15" customHeight="1" x14ac:dyDescent="0.25">
      <c r="A50" s="102"/>
      <c r="B50" s="150"/>
      <c r="C50" s="787" t="s">
        <v>229</v>
      </c>
      <c r="D50" s="788"/>
      <c r="E50" s="788"/>
      <c r="F50" s="788"/>
      <c r="G50" s="788"/>
      <c r="H50" s="788"/>
      <c r="I50" s="788"/>
      <c r="J50" s="788"/>
      <c r="K50" s="788"/>
      <c r="L50" s="788"/>
      <c r="M50" s="788"/>
      <c r="N50" s="789"/>
      <c r="O50" s="802" t="str">
        <f>IF(BJ36=0,"",BJ36)</f>
        <v/>
      </c>
      <c r="P50" s="803"/>
      <c r="Q50" s="784" t="str">
        <f>IF(BK36=0,"",BK36)</f>
        <v/>
      </c>
      <c r="R50" s="785"/>
      <c r="S50" s="785"/>
      <c r="T50" s="786"/>
      <c r="U50" s="804" t="str">
        <f>IF(BJ38=0,"",BJ38)</f>
        <v/>
      </c>
      <c r="V50" s="805"/>
      <c r="W50" s="781" t="str">
        <f>IF(BK38=0,"",BK38)</f>
        <v/>
      </c>
      <c r="X50" s="798"/>
      <c r="Y50" s="310"/>
      <c r="Z50" s="98"/>
      <c r="AA50" s="282" t="str">
        <f>IF(AND(O50="",U50=""),"",SUM(O50,U50))</f>
        <v/>
      </c>
      <c r="AB50" s="926" t="str">
        <f>IF(AND(Q50="",W50=""),"",SUM(Q50,W50))</f>
        <v/>
      </c>
      <c r="AC50" s="927"/>
      <c r="AD50" s="927"/>
      <c r="AE50" s="928"/>
      <c r="AF50" s="318"/>
      <c r="AG50" s="7"/>
      <c r="AI50" s="102"/>
      <c r="AJ50" s="102"/>
      <c r="AK50" s="941"/>
      <c r="AL50" s="941"/>
      <c r="AM50" s="102"/>
      <c r="AN50" s="102"/>
      <c r="AO50" s="102" t="s">
        <v>408</v>
      </c>
      <c r="AU50" s="7"/>
      <c r="AV50" s="7"/>
      <c r="AW50" s="102">
        <f>IF(AB58="",0,AB58/AB36*100)</f>
        <v>0</v>
      </c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</row>
    <row r="51" spans="1:67" ht="3" customHeight="1" x14ac:dyDescent="0.25">
      <c r="A51" s="102"/>
      <c r="B51" s="150"/>
      <c r="C51" s="55"/>
      <c r="D51" s="55"/>
      <c r="E51" s="202"/>
      <c r="F51" s="54"/>
      <c r="G51" s="54"/>
      <c r="H51" s="54"/>
      <c r="I51" s="54"/>
      <c r="J51" s="54"/>
      <c r="K51" s="54"/>
      <c r="L51" s="54"/>
      <c r="M51" s="54"/>
      <c r="N51" s="56"/>
      <c r="O51" s="56"/>
      <c r="P51" s="41"/>
      <c r="Q51" s="41"/>
      <c r="R51" s="41"/>
      <c r="S51" s="41"/>
      <c r="T51" s="41"/>
      <c r="U51" s="326"/>
      <c r="V51" s="326"/>
      <c r="W51" s="326"/>
      <c r="X51" s="326"/>
      <c r="Y51" s="41"/>
      <c r="Z51" s="98"/>
      <c r="AA51" s="326"/>
      <c r="AB51" s="329"/>
      <c r="AC51" s="326"/>
      <c r="AD51" s="326"/>
      <c r="AE51" s="326"/>
      <c r="AF51" s="318"/>
      <c r="AG51" s="7"/>
      <c r="AI51" s="102"/>
      <c r="AJ51" s="102"/>
      <c r="AK51" s="102"/>
      <c r="AL51" s="102"/>
      <c r="AM51" s="102"/>
      <c r="AN51" s="102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</row>
    <row r="52" spans="1:67" ht="12" customHeight="1" x14ac:dyDescent="0.25">
      <c r="A52" s="838">
        <f ca="1">TODAY()</f>
        <v>45996</v>
      </c>
      <c r="B52" s="150"/>
      <c r="C52" s="787" t="s">
        <v>230</v>
      </c>
      <c r="D52" s="788"/>
      <c r="E52" s="788"/>
      <c r="F52" s="788"/>
      <c r="G52" s="788"/>
      <c r="H52" s="788"/>
      <c r="I52" s="788"/>
      <c r="J52" s="788"/>
      <c r="K52" s="788"/>
      <c r="L52" s="788"/>
      <c r="M52" s="788"/>
      <c r="N52" s="789"/>
      <c r="O52" s="796" t="str">
        <f>IF(AZ36=0,"",AZ36)</f>
        <v/>
      </c>
      <c r="P52" s="797"/>
      <c r="Q52" s="784" t="str">
        <f>IF(BA36=0,"",BA36)</f>
        <v/>
      </c>
      <c r="R52" s="785"/>
      <c r="S52" s="785"/>
      <c r="T52" s="786"/>
      <c r="U52" s="804" t="str">
        <f>IF(AZ38=0,"",AZ38)</f>
        <v/>
      </c>
      <c r="V52" s="805"/>
      <c r="W52" s="781" t="str">
        <f>IF(BA38=0,"",BA38)</f>
        <v/>
      </c>
      <c r="X52" s="798"/>
      <c r="Y52" s="310"/>
      <c r="Z52" s="98"/>
      <c r="AA52" s="282" t="str">
        <f>IF(AND(O52="",U52=""),"",SUM(O52,U52))</f>
        <v/>
      </c>
      <c r="AB52" s="926" t="str">
        <f>IF(AND(Q52="",W52=""),"",SUM(Q52,W52))</f>
        <v/>
      </c>
      <c r="AC52" s="927"/>
      <c r="AD52" s="927"/>
      <c r="AE52" s="928"/>
      <c r="AF52" s="318"/>
      <c r="AG52" s="7"/>
      <c r="AI52" s="102"/>
      <c r="AJ52" s="102"/>
      <c r="AK52" s="102"/>
      <c r="AL52" s="102"/>
      <c r="AM52" s="102"/>
      <c r="AN52" s="102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</row>
    <row r="53" spans="1:67" ht="3" customHeight="1" x14ac:dyDescent="0.25">
      <c r="A53" s="838"/>
      <c r="B53" s="150"/>
      <c r="C53" s="275"/>
      <c r="D53" s="275"/>
      <c r="E53" s="276"/>
      <c r="F53" s="276"/>
      <c r="G53" s="276"/>
      <c r="H53" s="276"/>
      <c r="I53" s="276"/>
      <c r="J53" s="276"/>
      <c r="K53" s="276"/>
      <c r="L53" s="276"/>
      <c r="M53" s="276"/>
      <c r="N53" s="276"/>
      <c r="O53" s="276"/>
      <c r="P53" s="276"/>
      <c r="Q53" s="276"/>
      <c r="R53" s="41"/>
      <c r="S53" s="41"/>
      <c r="T53" s="279"/>
      <c r="U53" s="308"/>
      <c r="V53" s="336"/>
      <c r="W53" s="336"/>
      <c r="X53" s="309"/>
      <c r="Y53" s="310"/>
      <c r="Z53" s="98"/>
      <c r="AA53" s="336"/>
      <c r="AB53" s="336"/>
      <c r="AC53" s="151"/>
      <c r="AD53" s="329"/>
      <c r="AE53" s="329"/>
      <c r="AF53" s="318"/>
      <c r="AG53" s="7"/>
      <c r="AI53" s="102"/>
      <c r="AJ53" s="102"/>
      <c r="AK53" s="102"/>
      <c r="AL53" s="102"/>
      <c r="AM53" s="102"/>
      <c r="AN53" s="102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</row>
    <row r="54" spans="1:67" ht="13.4" customHeight="1" x14ac:dyDescent="0.25">
      <c r="A54" s="838"/>
      <c r="B54" s="150"/>
      <c r="C54" s="813" t="s">
        <v>228</v>
      </c>
      <c r="D54" s="814"/>
      <c r="E54" s="814"/>
      <c r="F54" s="814"/>
      <c r="G54" s="814"/>
      <c r="H54" s="814"/>
      <c r="I54" s="814"/>
      <c r="J54" s="814"/>
      <c r="K54" s="814"/>
      <c r="L54" s="814"/>
      <c r="M54" s="814"/>
      <c r="N54" s="815"/>
      <c r="O54" s="796" t="str">
        <f>IF(BG36=0,"",BG36)</f>
        <v/>
      </c>
      <c r="P54" s="797"/>
      <c r="Q54" s="784" t="str">
        <f>IF(BH36=0,"",BH36)</f>
        <v/>
      </c>
      <c r="R54" s="785"/>
      <c r="S54" s="785"/>
      <c r="T54" s="786"/>
      <c r="U54" s="804" t="str">
        <f>IF(BG38=0,"",BG38)</f>
        <v/>
      </c>
      <c r="V54" s="805"/>
      <c r="W54" s="781" t="str">
        <f>IF(BH38=0,"",BH38)</f>
        <v/>
      </c>
      <c r="X54" s="798"/>
      <c r="Y54" s="310"/>
      <c r="Z54" s="98"/>
      <c r="AA54" s="282" t="str">
        <f>IF(AND(O54="",U54=""),"",SUM(O54,U54))</f>
        <v/>
      </c>
      <c r="AB54" s="926" t="str">
        <f>IF(AND(Q54="",W54=""),"",SUM(Q54,W54))</f>
        <v/>
      </c>
      <c r="AC54" s="927"/>
      <c r="AD54" s="927"/>
      <c r="AE54" s="928"/>
      <c r="AF54" s="318"/>
      <c r="AG54" s="7"/>
      <c r="AI54" s="102"/>
      <c r="AJ54" s="102"/>
      <c r="AK54" s="102"/>
      <c r="AL54" s="102"/>
      <c r="AM54" s="102"/>
      <c r="AN54" s="102"/>
      <c r="AO54" s="102" t="s">
        <v>414</v>
      </c>
      <c r="AU54" s="7"/>
      <c r="AV54" s="945" t="str">
        <f>AB36</f>
        <v/>
      </c>
      <c r="AW54" s="945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</row>
    <row r="55" spans="1:67" ht="4.5" customHeight="1" x14ac:dyDescent="0.25">
      <c r="A55" s="838"/>
      <c r="B55" s="150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209"/>
      <c r="S55" s="209"/>
      <c r="T55" s="279"/>
      <c r="U55" s="308"/>
      <c r="V55" s="336"/>
      <c r="W55" s="336"/>
      <c r="X55" s="309"/>
      <c r="Y55" s="310"/>
      <c r="Z55" s="98"/>
      <c r="AA55" s="336"/>
      <c r="AB55" s="336"/>
      <c r="AC55" s="329"/>
      <c r="AD55" s="329"/>
      <c r="AE55" s="329"/>
      <c r="AF55" s="318"/>
      <c r="AG55" s="7"/>
      <c r="AI55" s="102"/>
      <c r="AJ55" s="102"/>
      <c r="AK55" s="102"/>
      <c r="AL55" s="102"/>
      <c r="AM55" s="102"/>
      <c r="AN55" s="102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</row>
    <row r="56" spans="1:67" ht="13.4" customHeight="1" x14ac:dyDescent="0.25">
      <c r="A56" s="838"/>
      <c r="B56" s="150"/>
      <c r="C56" s="839" t="s">
        <v>235</v>
      </c>
      <c r="D56" s="840"/>
      <c r="E56" s="840"/>
      <c r="F56" s="840"/>
      <c r="G56" s="840"/>
      <c r="H56" s="840"/>
      <c r="I56" s="840"/>
      <c r="J56" s="840"/>
      <c r="K56" s="840"/>
      <c r="L56" s="840"/>
      <c r="M56" s="840"/>
      <c r="N56" s="841"/>
      <c r="O56" s="802" t="str">
        <f>IF(BD36=0,"",BD36)</f>
        <v/>
      </c>
      <c r="P56" s="803"/>
      <c r="Q56" s="784" t="str">
        <f>IF(BE36=0,"",BE36)</f>
        <v/>
      </c>
      <c r="R56" s="785"/>
      <c r="S56" s="785"/>
      <c r="T56" s="786"/>
      <c r="U56" s="804" t="str">
        <f>IF(BD38=0,"",BD38)</f>
        <v/>
      </c>
      <c r="V56" s="805"/>
      <c r="W56" s="781" t="str">
        <f>IF(BE38=0,"",BE38)</f>
        <v/>
      </c>
      <c r="X56" s="798"/>
      <c r="Y56" s="310"/>
      <c r="Z56" s="98"/>
      <c r="AA56" s="282" t="str">
        <f>IF(SUM(O56,U56)=0,"",SUM(O56,U56))</f>
        <v/>
      </c>
      <c r="AB56" s="926" t="str">
        <f>IF(SUM(Q56,W56)=0,"",SUM(Q56,W56))</f>
        <v/>
      </c>
      <c r="AC56" s="927"/>
      <c r="AD56" s="927"/>
      <c r="AE56" s="928"/>
      <c r="AF56" s="318" t="e">
        <f>#REF!*T67</f>
        <v>#REF!</v>
      </c>
      <c r="AG56" s="7"/>
      <c r="AI56" s="102"/>
      <c r="AJ56" s="102"/>
      <c r="AK56" s="102"/>
      <c r="AL56" s="102"/>
      <c r="AM56" s="102"/>
      <c r="AN56" s="102"/>
      <c r="AO56" s="102" t="s">
        <v>404</v>
      </c>
      <c r="AU56" s="7"/>
      <c r="AV56" s="945">
        <f>SUM(BC36:BC38)</f>
        <v>0</v>
      </c>
      <c r="AW56" s="945"/>
      <c r="AX56" s="7"/>
      <c r="AY56" s="7">
        <f>IF(OR(AV56="",AV54=""),0,AV56/AV54*100)</f>
        <v>0</v>
      </c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</row>
    <row r="57" spans="1:67" ht="3.75" customHeight="1" x14ac:dyDescent="0.25">
      <c r="A57" s="838"/>
      <c r="B57" s="150"/>
      <c r="C57" s="310"/>
      <c r="D57" s="310"/>
      <c r="E57" s="310"/>
      <c r="F57" s="310"/>
      <c r="G57" s="310"/>
      <c r="H57" s="310"/>
      <c r="I57" s="310"/>
      <c r="J57" s="151"/>
      <c r="K57" s="57"/>
      <c r="L57" s="57"/>
      <c r="M57" s="57"/>
      <c r="N57" s="57"/>
      <c r="O57" s="57"/>
      <c r="P57" s="57"/>
      <c r="Q57" s="57"/>
      <c r="R57" s="209"/>
      <c r="S57" s="209"/>
      <c r="T57" s="279"/>
      <c r="U57" s="308"/>
      <c r="V57" s="336"/>
      <c r="W57" s="336"/>
      <c r="X57" s="309"/>
      <c r="Y57" s="310"/>
      <c r="Z57" s="98"/>
      <c r="AA57" s="336"/>
      <c r="AB57" s="336"/>
      <c r="AC57" s="329"/>
      <c r="AD57" s="329"/>
      <c r="AE57" s="329"/>
      <c r="AF57" s="318" t="e">
        <f>O57*T68</f>
        <v>#VALUE!</v>
      </c>
      <c r="AG57" s="7"/>
      <c r="AI57" s="102"/>
      <c r="AJ57" s="102"/>
      <c r="AK57" s="102"/>
      <c r="AL57" s="102"/>
      <c r="AM57" s="102"/>
      <c r="AN57" s="102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</row>
    <row r="58" spans="1:67" ht="13.4" customHeight="1" x14ac:dyDescent="0.25">
      <c r="A58" s="838"/>
      <c r="B58" s="358"/>
      <c r="C58" s="822" t="s">
        <v>227</v>
      </c>
      <c r="D58" s="823"/>
      <c r="E58" s="823"/>
      <c r="F58" s="823"/>
      <c r="G58" s="823"/>
      <c r="H58" s="823"/>
      <c r="I58" s="823"/>
      <c r="J58" s="823"/>
      <c r="K58" s="823"/>
      <c r="L58" s="823"/>
      <c r="M58" s="823"/>
      <c r="N58" s="824"/>
      <c r="O58" s="921" t="str">
        <f>IF(AV44=0,"",AV44)</f>
        <v/>
      </c>
      <c r="P58" s="922"/>
      <c r="Q58" s="784" t="str">
        <f>IF(AU44=0,"",AU44)</f>
        <v/>
      </c>
      <c r="R58" s="785"/>
      <c r="S58" s="785"/>
      <c r="T58" s="786"/>
      <c r="U58" s="804" t="str">
        <f>IF(AW44=0,"",AW44)</f>
        <v/>
      </c>
      <c r="V58" s="805"/>
      <c r="W58" s="781" t="str">
        <f>IF(AU46=0,"",AU46)</f>
        <v/>
      </c>
      <c r="X58" s="798"/>
      <c r="Y58" s="336"/>
      <c r="Z58" s="98"/>
      <c r="AA58" s="282" t="str">
        <f>IF(SUM(O58,U58)=0,"",SUM(O58,U58))</f>
        <v/>
      </c>
      <c r="AB58" s="926" t="str">
        <f>IF(SUM(Q58,W58)=0,"",SUM(Q58,W58))</f>
        <v/>
      </c>
      <c r="AC58" s="927"/>
      <c r="AD58" s="927"/>
      <c r="AE58" s="928"/>
      <c r="AF58" s="99" t="e">
        <f>#REF!*T69</f>
        <v>#REF!</v>
      </c>
      <c r="AG58" s="7"/>
      <c r="AI58" s="102"/>
      <c r="AJ58" s="102"/>
      <c r="AK58" s="102"/>
      <c r="AL58" s="941">
        <f>SUM(AB50:AE57)</f>
        <v>0</v>
      </c>
      <c r="AM58" s="941"/>
      <c r="AN58" s="102"/>
      <c r="AO58" s="102" t="s">
        <v>405</v>
      </c>
      <c r="AU58" s="7"/>
      <c r="AV58" s="945">
        <f>SUM(BL36:BL38)</f>
        <v>0</v>
      </c>
      <c r="AW58" s="945"/>
      <c r="AX58" s="7"/>
      <c r="AY58" s="7">
        <f>IF(OR(AV58="",AV54=""),0,AV58/AV54*100)</f>
        <v>0</v>
      </c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</row>
    <row r="59" spans="1:67" ht="5.5" customHeight="1" x14ac:dyDescent="0.25">
      <c r="A59" s="838"/>
      <c r="B59" s="358"/>
      <c r="C59" s="153"/>
      <c r="D59" s="153"/>
      <c r="E59" s="153"/>
      <c r="F59" s="153"/>
      <c r="G59" s="153"/>
      <c r="H59" s="153"/>
      <c r="I59" s="153"/>
      <c r="J59" s="153"/>
      <c r="K59" s="329"/>
      <c r="L59" s="329"/>
      <c r="M59" s="329"/>
      <c r="N59" s="329"/>
      <c r="O59" s="329"/>
      <c r="P59" s="329"/>
      <c r="Q59" s="329"/>
      <c r="R59" s="283"/>
      <c r="S59" s="283"/>
      <c r="T59" s="326"/>
      <c r="U59" s="326"/>
      <c r="V59" s="151"/>
      <c r="W59" s="151"/>
      <c r="X59" s="151"/>
      <c r="Y59" s="151"/>
      <c r="Z59" s="151"/>
      <c r="AA59" s="151"/>
      <c r="AB59" s="151"/>
      <c r="AC59" s="329"/>
      <c r="AD59" s="329"/>
      <c r="AE59" s="329"/>
      <c r="AF59" s="99">
        <f>O59*AC59</f>
        <v>0</v>
      </c>
      <c r="AG59" s="7"/>
      <c r="AI59" s="102"/>
      <c r="AJ59" s="102"/>
      <c r="AK59" s="102"/>
      <c r="AL59" s="102"/>
      <c r="AM59" s="102"/>
      <c r="AN59" s="102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</row>
    <row r="60" spans="1:67" ht="13.4" customHeight="1" x14ac:dyDescent="0.25">
      <c r="A60" s="838"/>
      <c r="B60" s="358"/>
      <c r="C60" s="810" t="s">
        <v>284</v>
      </c>
      <c r="D60" s="811"/>
      <c r="E60" s="811"/>
      <c r="F60" s="811"/>
      <c r="G60" s="811"/>
      <c r="H60" s="811"/>
      <c r="I60" s="811"/>
      <c r="J60" s="811"/>
      <c r="K60" s="811"/>
      <c r="L60" s="811"/>
      <c r="M60" s="811"/>
      <c r="N60" s="812"/>
      <c r="O60" s="790"/>
      <c r="P60" s="791"/>
      <c r="Q60" s="799" t="s">
        <v>285</v>
      </c>
      <c r="R60" s="800"/>
      <c r="S60" s="800"/>
      <c r="T60" s="800"/>
      <c r="U60" s="800"/>
      <c r="V60" s="800"/>
      <c r="W60" s="801"/>
      <c r="X60" s="790"/>
      <c r="Y60" s="791"/>
      <c r="Z60" s="98"/>
      <c r="AA60" s="799" t="s">
        <v>286</v>
      </c>
      <c r="AB60" s="800"/>
      <c r="AC60" s="801"/>
      <c r="AD60" s="790"/>
      <c r="AE60" s="791"/>
      <c r="AF60" s="99"/>
      <c r="AG60" s="7"/>
      <c r="AI60" s="102"/>
      <c r="AJ60" s="102"/>
      <c r="AK60" s="102"/>
      <c r="AL60" s="102"/>
      <c r="AM60" s="102"/>
      <c r="AN60" s="102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</row>
    <row r="61" spans="1:67" ht="5.25" customHeight="1" x14ac:dyDescent="0.25">
      <c r="A61" s="838"/>
      <c r="B61" s="358"/>
      <c r="C61" s="153"/>
      <c r="D61" s="153"/>
      <c r="E61" s="153"/>
      <c r="F61" s="153"/>
      <c r="G61" s="153"/>
      <c r="H61" s="153"/>
      <c r="I61" s="153"/>
      <c r="J61" s="153"/>
      <c r="K61" s="329"/>
      <c r="L61" s="329"/>
      <c r="M61" s="329"/>
      <c r="N61" s="329"/>
      <c r="O61" s="329"/>
      <c r="P61" s="329"/>
      <c r="Q61" s="329"/>
      <c r="R61" s="283"/>
      <c r="S61" s="283"/>
      <c r="T61" s="326"/>
      <c r="U61" s="326"/>
      <c r="V61" s="332"/>
      <c r="W61" s="326"/>
      <c r="X61" s="151"/>
      <c r="Y61" s="151"/>
      <c r="Z61" s="31"/>
      <c r="AA61" s="31"/>
      <c r="AB61" s="31"/>
      <c r="AC61" s="57"/>
      <c r="AD61" s="57"/>
      <c r="AE61" s="57"/>
      <c r="AF61" s="99"/>
      <c r="AG61" s="7"/>
      <c r="AI61" s="102"/>
      <c r="AJ61" s="102"/>
      <c r="AK61" s="102"/>
      <c r="AL61" s="102"/>
      <c r="AM61" s="102"/>
      <c r="AN61" s="102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7" ht="11.25" customHeight="1" x14ac:dyDescent="0.25">
      <c r="A62" s="838"/>
      <c r="B62" s="358"/>
      <c r="C62" s="362" t="s">
        <v>319</v>
      </c>
      <c r="D62" s="153"/>
      <c r="E62" s="359" t="s">
        <v>400</v>
      </c>
      <c r="F62" s="153"/>
      <c r="G62" s="153"/>
      <c r="H62" s="153"/>
      <c r="I62" s="153"/>
      <c r="J62" s="153"/>
      <c r="K62" s="329"/>
      <c r="L62" s="329"/>
      <c r="M62" s="329"/>
      <c r="N62" s="329"/>
      <c r="O62" s="329"/>
      <c r="P62" s="329"/>
      <c r="Q62" s="329"/>
      <c r="R62" s="283"/>
      <c r="S62" s="283"/>
      <c r="T62" s="326"/>
      <c r="U62" s="326"/>
      <c r="V62" s="332"/>
      <c r="W62" s="326"/>
      <c r="X62" s="151"/>
      <c r="Y62" s="151"/>
      <c r="Z62" s="31"/>
      <c r="AA62" s="31"/>
      <c r="AB62" s="31"/>
      <c r="AC62" s="57"/>
      <c r="AD62" s="57"/>
      <c r="AE62" s="57"/>
      <c r="AF62" s="99"/>
      <c r="AG62" s="7"/>
      <c r="AI62" s="102"/>
      <c r="AJ62" s="102"/>
      <c r="AK62" s="102"/>
      <c r="AL62" s="102"/>
      <c r="AM62" s="102"/>
      <c r="AN62" s="102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7" ht="12.75" customHeight="1" x14ac:dyDescent="0.25">
      <c r="A63" s="838"/>
      <c r="B63" s="358"/>
      <c r="C63" s="810" t="s">
        <v>318</v>
      </c>
      <c r="D63" s="811"/>
      <c r="E63" s="811"/>
      <c r="F63" s="811"/>
      <c r="G63" s="811"/>
      <c r="H63" s="811"/>
      <c r="I63" s="811"/>
      <c r="J63" s="811"/>
      <c r="K63" s="811"/>
      <c r="L63" s="811"/>
      <c r="M63" s="811"/>
      <c r="N63" s="812"/>
      <c r="O63" s="790"/>
      <c r="P63" s="791"/>
      <c r="Q63" s="329"/>
      <c r="R63" s="283"/>
      <c r="S63" s="283"/>
      <c r="T63" s="326"/>
      <c r="U63" s="326"/>
      <c r="V63" s="332"/>
      <c r="W63" s="326"/>
      <c r="X63" s="151"/>
      <c r="Y63" s="151"/>
      <c r="Z63" s="31"/>
      <c r="AA63" s="31"/>
      <c r="AB63" s="31"/>
      <c r="AC63" s="57"/>
      <c r="AD63" s="57"/>
      <c r="AE63" s="57"/>
      <c r="AF63" s="99"/>
      <c r="AG63" s="7"/>
      <c r="AI63" s="102"/>
      <c r="AJ63" s="102"/>
      <c r="AK63" s="102"/>
      <c r="AM63" s="102"/>
      <c r="AN63" s="102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7" ht="5.25" customHeight="1" x14ac:dyDescent="0.25">
      <c r="A64" s="838"/>
      <c r="B64" s="358"/>
      <c r="C64" s="153"/>
      <c r="D64" s="153"/>
      <c r="E64" s="153"/>
      <c r="F64" s="153"/>
      <c r="G64" s="153"/>
      <c r="H64" s="153"/>
      <c r="I64" s="153"/>
      <c r="J64" s="153"/>
      <c r="K64" s="329"/>
      <c r="L64" s="329"/>
      <c r="M64" s="329"/>
      <c r="N64" s="329"/>
      <c r="O64" s="329"/>
      <c r="P64" s="329"/>
      <c r="Q64" s="329"/>
      <c r="R64" s="283"/>
      <c r="S64" s="283"/>
      <c r="T64" s="326"/>
      <c r="U64" s="326"/>
      <c r="V64" s="332"/>
      <c r="W64" s="326"/>
      <c r="X64" s="151"/>
      <c r="Y64" s="151"/>
      <c r="Z64" s="31"/>
      <c r="AA64" s="31"/>
      <c r="AB64" s="31"/>
      <c r="AC64" s="57"/>
      <c r="AD64" s="57"/>
      <c r="AE64" s="57"/>
      <c r="AF64" s="99"/>
      <c r="AG64" s="7"/>
      <c r="AI64" s="102"/>
      <c r="AJ64" s="102"/>
      <c r="AK64" s="102"/>
      <c r="AL64" s="102"/>
      <c r="AM64" s="102"/>
      <c r="AN64" s="102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9" ht="11.25" customHeight="1" x14ac:dyDescent="0.25">
      <c r="A65" s="838"/>
      <c r="B65" s="358"/>
      <c r="C65" s="362" t="s">
        <v>401</v>
      </c>
      <c r="D65" s="98"/>
      <c r="E65" s="359" t="s">
        <v>25</v>
      </c>
      <c r="F65" s="153"/>
      <c r="G65" s="153"/>
      <c r="H65" s="153"/>
      <c r="I65" s="153"/>
      <c r="J65" s="153"/>
      <c r="K65" s="329"/>
      <c r="L65" s="329"/>
      <c r="M65" s="329"/>
      <c r="N65" s="329"/>
      <c r="O65" s="329"/>
      <c r="P65" s="329"/>
      <c r="Q65" s="795"/>
      <c r="R65" s="795"/>
      <c r="S65" s="795"/>
      <c r="T65" s="795"/>
      <c r="U65" s="283"/>
      <c r="V65" s="283"/>
      <c r="W65" s="795"/>
      <c r="X65" s="795"/>
      <c r="Y65" s="795"/>
      <c r="Z65" s="795"/>
      <c r="AA65" s="153"/>
      <c r="AB65" s="153"/>
      <c r="AC65" s="329"/>
      <c r="AD65" s="329"/>
      <c r="AE65" s="329"/>
      <c r="AF65" s="99" t="e">
        <f>O65*#REF!</f>
        <v>#REF!</v>
      </c>
      <c r="AG65" s="7"/>
      <c r="AI65" s="102"/>
      <c r="AJ65" s="102"/>
      <c r="AK65" s="102"/>
      <c r="AL65" s="102"/>
      <c r="AM65" s="102"/>
      <c r="AN65" s="102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9" ht="17.25" customHeight="1" x14ac:dyDescent="0.25">
      <c r="A66" s="838"/>
      <c r="B66" s="358"/>
      <c r="C66" s="799" t="s">
        <v>24</v>
      </c>
      <c r="D66" s="800"/>
      <c r="E66" s="800"/>
      <c r="F66" s="800"/>
      <c r="G66" s="800"/>
      <c r="H66" s="801"/>
      <c r="I66" s="799" t="s">
        <v>79</v>
      </c>
      <c r="J66" s="800"/>
      <c r="K66" s="800"/>
      <c r="L66" s="800"/>
      <c r="M66" s="800"/>
      <c r="N66" s="801"/>
      <c r="O66" s="799" t="s">
        <v>191</v>
      </c>
      <c r="P66" s="800"/>
      <c r="Q66" s="800"/>
      <c r="R66" s="800"/>
      <c r="S66" s="801"/>
      <c r="T66" s="799" t="s">
        <v>81</v>
      </c>
      <c r="U66" s="800"/>
      <c r="V66" s="800"/>
      <c r="W66" s="801"/>
      <c r="X66" s="153"/>
      <c r="Y66" s="284"/>
      <c r="Z66" s="153"/>
      <c r="AA66" s="153"/>
      <c r="AB66" s="153"/>
      <c r="AC66" s="329"/>
      <c r="AD66" s="329"/>
      <c r="AE66" s="329"/>
      <c r="AF66" s="99"/>
      <c r="AG66" s="7"/>
      <c r="AI66" s="102"/>
      <c r="AJ66" s="102"/>
      <c r="AK66" s="102"/>
      <c r="AL66" s="102"/>
      <c r="AM66" s="102"/>
      <c r="AN66" s="102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9" ht="17.25" customHeight="1" x14ac:dyDescent="0.25">
      <c r="A67" s="838"/>
      <c r="B67" s="150"/>
      <c r="C67" s="915" t="s">
        <v>26</v>
      </c>
      <c r="D67" s="916"/>
      <c r="E67" s="916"/>
      <c r="F67" s="916"/>
      <c r="G67" s="916"/>
      <c r="H67" s="917"/>
      <c r="I67" s="792"/>
      <c r="J67" s="793"/>
      <c r="K67" s="793"/>
      <c r="L67" s="793"/>
      <c r="M67" s="793"/>
      <c r="N67" s="794"/>
      <c r="O67" s="792"/>
      <c r="P67" s="793"/>
      <c r="Q67" s="793"/>
      <c r="R67" s="793"/>
      <c r="S67" s="794"/>
      <c r="T67" s="781" t="str">
        <f>IF(SUM(I67:S67)=0,"",SUM(I67:S67))</f>
        <v/>
      </c>
      <c r="U67" s="782"/>
      <c r="V67" s="782"/>
      <c r="W67" s="783"/>
      <c r="X67" s="153"/>
      <c r="Y67" s="284"/>
      <c r="Z67" s="153"/>
      <c r="AA67" s="153"/>
      <c r="AB67" s="153"/>
      <c r="AC67" s="329"/>
      <c r="AD67" s="329"/>
      <c r="AE67" s="329"/>
      <c r="AF67" s="99"/>
      <c r="AG67" s="7"/>
      <c r="AI67" s="102"/>
      <c r="AJ67" s="102"/>
      <c r="AK67" s="102"/>
      <c r="AL67" s="102"/>
      <c r="AM67" s="102"/>
      <c r="AN67" s="102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9" ht="17.25" customHeight="1" x14ac:dyDescent="0.25">
      <c r="A68" s="838"/>
      <c r="B68" s="150"/>
      <c r="C68" s="915" t="s">
        <v>82</v>
      </c>
      <c r="D68" s="916"/>
      <c r="E68" s="916"/>
      <c r="F68" s="916"/>
      <c r="G68" s="916"/>
      <c r="H68" s="917"/>
      <c r="I68" s="918"/>
      <c r="J68" s="919"/>
      <c r="K68" s="919"/>
      <c r="L68" s="919"/>
      <c r="M68" s="919"/>
      <c r="N68" s="920"/>
      <c r="O68" s="792"/>
      <c r="P68" s="793"/>
      <c r="Q68" s="793"/>
      <c r="R68" s="793"/>
      <c r="S68" s="794"/>
      <c r="T68" s="781" t="str">
        <f>IF(SUM(I68:S68)=0,"",SUM(I68:S68))</f>
        <v/>
      </c>
      <c r="U68" s="782"/>
      <c r="V68" s="782"/>
      <c r="W68" s="783"/>
      <c r="X68" s="153"/>
      <c r="Y68" s="304"/>
      <c r="Z68" s="153"/>
      <c r="AA68" s="153"/>
      <c r="AB68" s="153"/>
      <c r="AC68" s="329"/>
      <c r="AD68" s="329"/>
      <c r="AE68" s="329"/>
      <c r="AF68" s="99"/>
      <c r="AG68" s="7"/>
      <c r="AI68" s="102"/>
      <c r="AJ68" s="102"/>
      <c r="AK68" s="102"/>
      <c r="AL68" s="102"/>
      <c r="AM68" s="102"/>
      <c r="AN68" s="102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9" ht="14.25" customHeight="1" x14ac:dyDescent="0.25">
      <c r="A69" s="838"/>
      <c r="B69" s="150"/>
      <c r="C69" s="915" t="s">
        <v>27</v>
      </c>
      <c r="D69" s="916"/>
      <c r="E69" s="916"/>
      <c r="F69" s="916"/>
      <c r="G69" s="916"/>
      <c r="H69" s="917"/>
      <c r="I69" s="781" t="str">
        <f>IF(SUM(I67:N68)=0,"",SUM(I67:N68))</f>
        <v/>
      </c>
      <c r="J69" s="782"/>
      <c r="K69" s="782"/>
      <c r="L69" s="782"/>
      <c r="M69" s="782"/>
      <c r="N69" s="783"/>
      <c r="O69" s="781" t="str">
        <f>IF(SUM(O67:P68)=0,"",SUM(O67:P68))</f>
        <v/>
      </c>
      <c r="P69" s="782"/>
      <c r="Q69" s="782"/>
      <c r="R69" s="782"/>
      <c r="S69" s="783"/>
      <c r="T69" s="781" t="str">
        <f>IF(SUM(I69:S69)=0,"",SUM(I69:S69))</f>
        <v/>
      </c>
      <c r="U69" s="782"/>
      <c r="V69" s="782"/>
      <c r="W69" s="783"/>
      <c r="X69" s="151"/>
      <c r="Y69" s="151"/>
      <c r="Z69" s="151"/>
      <c r="AA69" s="151"/>
      <c r="AB69" s="151"/>
      <c r="AC69" s="329"/>
      <c r="AD69" s="329"/>
      <c r="AE69" s="329"/>
      <c r="AF69" s="99"/>
      <c r="AG69" s="7"/>
      <c r="AI69" s="102"/>
      <c r="AJ69" s="102"/>
      <c r="AK69" s="102"/>
      <c r="AL69" s="102"/>
      <c r="AM69" s="102"/>
      <c r="AN69" s="102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9" ht="5.25" customHeight="1" thickBot="1" x14ac:dyDescent="0.3">
      <c r="B70" s="356"/>
      <c r="C70" s="355"/>
      <c r="D70" s="355"/>
      <c r="E70" s="355"/>
      <c r="F70" s="355"/>
      <c r="G70" s="355"/>
      <c r="H70" s="355"/>
      <c r="I70" s="355"/>
      <c r="J70" s="355"/>
      <c r="K70" s="355"/>
      <c r="L70" s="356"/>
      <c r="M70" s="356"/>
      <c r="N70" s="356"/>
      <c r="O70" s="355"/>
      <c r="P70" s="355"/>
      <c r="Q70" s="355"/>
      <c r="R70" s="355"/>
      <c r="S70" s="355"/>
      <c r="T70" s="355"/>
      <c r="U70" s="355"/>
      <c r="V70" s="355"/>
      <c r="W70" s="355"/>
      <c r="X70" s="357"/>
      <c r="Y70" s="357"/>
      <c r="Z70" s="357"/>
      <c r="AA70" s="357"/>
      <c r="AB70" s="357"/>
      <c r="AC70" s="357"/>
      <c r="AD70" s="357"/>
      <c r="AE70" s="357"/>
      <c r="AF70" s="363"/>
      <c r="AG70" s="7"/>
      <c r="AI70" s="102"/>
      <c r="AJ70" s="102"/>
      <c r="AK70" s="102"/>
      <c r="AL70" s="102"/>
      <c r="AM70" s="102"/>
      <c r="AN70" s="102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</row>
    <row r="71" spans="1:69" ht="2.5" customHeight="1" x14ac:dyDescent="0.25">
      <c r="B71" s="150"/>
      <c r="C71" s="31"/>
      <c r="D71" s="31"/>
      <c r="E71" s="31"/>
      <c r="F71" s="31"/>
      <c r="G71" s="31"/>
      <c r="H71" s="31"/>
      <c r="I71" s="31"/>
      <c r="J71" s="31"/>
      <c r="K71" s="31"/>
      <c r="L71" s="150"/>
      <c r="M71" s="150"/>
      <c r="N71" s="150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99"/>
      <c r="AG71" s="7"/>
      <c r="AI71" s="102"/>
      <c r="AJ71" s="102"/>
      <c r="AK71" s="102"/>
      <c r="AL71" s="102"/>
      <c r="AM71" s="102"/>
      <c r="AN71" s="102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</row>
    <row r="72" spans="1:69" ht="10" customHeight="1" x14ac:dyDescent="0.25">
      <c r="B72" s="130" t="s">
        <v>141</v>
      </c>
      <c r="D72" s="31"/>
      <c r="E72" s="31"/>
      <c r="G72" s="31" t="str">
        <f>IF(Antrag!F71="","",Antrag!F71)</f>
        <v/>
      </c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712" t="s">
        <v>538</v>
      </c>
      <c r="AC72" s="712"/>
      <c r="AD72" s="712"/>
      <c r="AE72" s="712"/>
      <c r="AF72" s="99"/>
      <c r="AG72" s="7"/>
      <c r="AI72" s="102"/>
      <c r="AJ72" s="102"/>
      <c r="AK72" s="102"/>
      <c r="AL72" s="102"/>
      <c r="AM72" s="102"/>
      <c r="AN72" s="102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</row>
    <row r="73" spans="1:69" ht="3" customHeight="1" x14ac:dyDescent="0.25">
      <c r="B73" s="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O73" s="271"/>
      <c r="AP73" s="271"/>
      <c r="AQ73" s="271"/>
      <c r="AR73" s="271"/>
      <c r="AS73" s="271"/>
      <c r="AT73" s="271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</row>
  </sheetData>
  <sheetProtection algorithmName="SHA-512" hashValue="7XVtHIRtfy7ty6JrTu3GC+zpxSY/fIobqNY2xAPBqW57hSp0JmlKrUuagzLbLdDhi4pE7ZOQBcGvin5mFKfMfg==" saltValue="MJyggEtBkMFJ8ME6hzqm/A==" spinCount="100000" sheet="1" objects="1" scenarios="1"/>
  <dataConsolidate/>
  <customSheetViews>
    <customSheetView guid="{A9CD2B30-8F87-11D4-BDDB-400009F05927}" showRuler="0" topLeftCell="B1">
      <selection activeCell="T12" sqref="T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Roman,Standard"&amp;8- 3 -</oddFooter>
      </headerFooter>
    </customSheetView>
  </customSheetViews>
  <mergeCells count="283">
    <mergeCell ref="AB54:AE54"/>
    <mergeCell ref="AL58:AM58"/>
    <mergeCell ref="AX12:AX14"/>
    <mergeCell ref="AK50:AL50"/>
    <mergeCell ref="AB48:AE48"/>
    <mergeCell ref="AB38:AE38"/>
    <mergeCell ref="AB56:AE56"/>
    <mergeCell ref="AB58:AE58"/>
    <mergeCell ref="AQ12:AQ14"/>
    <mergeCell ref="AA24:AB24"/>
    <mergeCell ref="AA22:AB22"/>
    <mergeCell ref="AD21:AE21"/>
    <mergeCell ref="AA23:AB23"/>
    <mergeCell ref="AA21:AB21"/>
    <mergeCell ref="AD26:AE26"/>
    <mergeCell ref="AD25:AE25"/>
    <mergeCell ref="AD24:AE24"/>
    <mergeCell ref="AA26:AB26"/>
    <mergeCell ref="AV54:AW54"/>
    <mergeCell ref="AV56:AW56"/>
    <mergeCell ref="AV58:AW58"/>
    <mergeCell ref="AV12:AV14"/>
    <mergeCell ref="AU12:AU14"/>
    <mergeCell ref="AB50:AE50"/>
    <mergeCell ref="C19:D19"/>
    <mergeCell ref="F15:G15"/>
    <mergeCell ref="AB40:AE40"/>
    <mergeCell ref="AB42:AE42"/>
    <mergeCell ref="AB44:AE44"/>
    <mergeCell ref="AB46:AE46"/>
    <mergeCell ref="AD29:AE29"/>
    <mergeCell ref="AA28:AB28"/>
    <mergeCell ref="I25:J25"/>
    <mergeCell ref="AD27:AE27"/>
    <mergeCell ref="V29:W29"/>
    <mergeCell ref="AA27:AB27"/>
    <mergeCell ref="I27:J27"/>
    <mergeCell ref="N25:O25"/>
    <mergeCell ref="I17:J17"/>
    <mergeCell ref="N17:O17"/>
    <mergeCell ref="L26:M26"/>
    <mergeCell ref="N24:O24"/>
    <mergeCell ref="L24:M24"/>
    <mergeCell ref="L17:M17"/>
    <mergeCell ref="N27:O27"/>
    <mergeCell ref="N20:O20"/>
    <mergeCell ref="F27:G27"/>
    <mergeCell ref="N23:O23"/>
    <mergeCell ref="AA60:AC60"/>
    <mergeCell ref="X60:Y60"/>
    <mergeCell ref="Q60:W60"/>
    <mergeCell ref="AD30:AE30"/>
    <mergeCell ref="AB52:AE52"/>
    <mergeCell ref="AB34:AE34"/>
    <mergeCell ref="W56:X56"/>
    <mergeCell ref="U58:V58"/>
    <mergeCell ref="W44:X44"/>
    <mergeCell ref="U36:V36"/>
    <mergeCell ref="W34:X34"/>
    <mergeCell ref="U34:V34"/>
    <mergeCell ref="W58:X58"/>
    <mergeCell ref="U46:V46"/>
    <mergeCell ref="V30:W30"/>
    <mergeCell ref="U48:V48"/>
    <mergeCell ref="W48:X48"/>
    <mergeCell ref="AB36:AE36"/>
    <mergeCell ref="Q36:T36"/>
    <mergeCell ref="W36:X36"/>
    <mergeCell ref="Q48:T48"/>
    <mergeCell ref="U52:V52"/>
    <mergeCell ref="Q54:T54"/>
    <mergeCell ref="W46:X46"/>
    <mergeCell ref="C29:D29"/>
    <mergeCell ref="C69:H69"/>
    <mergeCell ref="I66:N66"/>
    <mergeCell ref="I68:N68"/>
    <mergeCell ref="I69:N69"/>
    <mergeCell ref="I67:N67"/>
    <mergeCell ref="C66:H66"/>
    <mergeCell ref="C67:H67"/>
    <mergeCell ref="C68:H68"/>
    <mergeCell ref="N30:O30"/>
    <mergeCell ref="O68:S68"/>
    <mergeCell ref="O66:S66"/>
    <mergeCell ref="O58:P58"/>
    <mergeCell ref="O46:P46"/>
    <mergeCell ref="O48:P48"/>
    <mergeCell ref="O60:P60"/>
    <mergeCell ref="I30:J30"/>
    <mergeCell ref="I29:J29"/>
    <mergeCell ref="L29:M29"/>
    <mergeCell ref="N29:O29"/>
    <mergeCell ref="C30:D30"/>
    <mergeCell ref="C42:N42"/>
    <mergeCell ref="F29:G29"/>
    <mergeCell ref="O36:P36"/>
    <mergeCell ref="AV8:AY9"/>
    <mergeCell ref="AY12:AY14"/>
    <mergeCell ref="AA14:AB14"/>
    <mergeCell ref="AA15:AB15"/>
    <mergeCell ref="C18:D18"/>
    <mergeCell ref="L15:M15"/>
    <mergeCell ref="V15:W15"/>
    <mergeCell ref="V14:W14"/>
    <mergeCell ref="R12:R14"/>
    <mergeCell ref="T12:T14"/>
    <mergeCell ref="N13:O14"/>
    <mergeCell ref="AA17:AB17"/>
    <mergeCell ref="AA18:AB18"/>
    <mergeCell ref="C17:D17"/>
    <mergeCell ref="C12:D14"/>
    <mergeCell ref="I13:J14"/>
    <mergeCell ref="I18:J18"/>
    <mergeCell ref="E12:M12"/>
    <mergeCell ref="H13:H14"/>
    <mergeCell ref="L13:M14"/>
    <mergeCell ref="E13:E14"/>
    <mergeCell ref="I15:J15"/>
    <mergeCell ref="K13:K14"/>
    <mergeCell ref="F13:G14"/>
    <mergeCell ref="AC5:AE5"/>
    <mergeCell ref="N15:O15"/>
    <mergeCell ref="P10:T11"/>
    <mergeCell ref="Q12:Q14"/>
    <mergeCell ref="AC12:AE13"/>
    <mergeCell ref="U12:AB12"/>
    <mergeCell ref="AD14:AE14"/>
    <mergeCell ref="S12:S14"/>
    <mergeCell ref="X13:Z13"/>
    <mergeCell ref="O8:S8"/>
    <mergeCell ref="AD15:AE15"/>
    <mergeCell ref="U13:W13"/>
    <mergeCell ref="AA13:AB13"/>
    <mergeCell ref="P12:P14"/>
    <mergeCell ref="W8:AE8"/>
    <mergeCell ref="C21:D21"/>
    <mergeCell ref="C28:D28"/>
    <mergeCell ref="C23:D23"/>
    <mergeCell ref="I22:J22"/>
    <mergeCell ref="C25:D25"/>
    <mergeCell ref="C27:D27"/>
    <mergeCell ref="I26:J26"/>
    <mergeCell ref="BL12:BL14"/>
    <mergeCell ref="BK12:BK14"/>
    <mergeCell ref="BD12:BD14"/>
    <mergeCell ref="BE12:BE14"/>
    <mergeCell ref="AR12:AR14"/>
    <mergeCell ref="BB12:BB14"/>
    <mergeCell ref="AW12:AW14"/>
    <mergeCell ref="C15:D15"/>
    <mergeCell ref="C26:D26"/>
    <mergeCell ref="C22:D22"/>
    <mergeCell ref="F25:G25"/>
    <mergeCell ref="C24:D24"/>
    <mergeCell ref="F23:G23"/>
    <mergeCell ref="F24:G24"/>
    <mergeCell ref="C16:D16"/>
    <mergeCell ref="F16:G16"/>
    <mergeCell ref="F26:G26"/>
    <mergeCell ref="V21:W21"/>
    <mergeCell ref="U32:X32"/>
    <mergeCell ref="L27:M27"/>
    <mergeCell ref="L28:M28"/>
    <mergeCell ref="L22:M22"/>
    <mergeCell ref="L25:M25"/>
    <mergeCell ref="I23:J23"/>
    <mergeCell ref="F21:G21"/>
    <mergeCell ref="I21:J21"/>
    <mergeCell ref="L21:M21"/>
    <mergeCell ref="F22:G22"/>
    <mergeCell ref="F28:G28"/>
    <mergeCell ref="V27:W27"/>
    <mergeCell ref="AB72:AE72"/>
    <mergeCell ref="W52:X52"/>
    <mergeCell ref="AD60:AE60"/>
    <mergeCell ref="T69:W69"/>
    <mergeCell ref="W65:Z65"/>
    <mergeCell ref="L30:M30"/>
    <mergeCell ref="U50:V50"/>
    <mergeCell ref="L16:M16"/>
    <mergeCell ref="N21:O21"/>
    <mergeCell ref="V18:W18"/>
    <mergeCell ref="V19:W19"/>
    <mergeCell ref="V17:W17"/>
    <mergeCell ref="V20:W20"/>
    <mergeCell ref="V16:W16"/>
    <mergeCell ref="V28:W28"/>
    <mergeCell ref="T68:W68"/>
    <mergeCell ref="N22:O22"/>
    <mergeCell ref="L23:M23"/>
    <mergeCell ref="N16:O16"/>
    <mergeCell ref="V26:W26"/>
    <mergeCell ref="Q52:T52"/>
    <mergeCell ref="U44:V44"/>
    <mergeCell ref="Q34:T34"/>
    <mergeCell ref="O32:T32"/>
    <mergeCell ref="AM5:AN5"/>
    <mergeCell ref="AD28:AE28"/>
    <mergeCell ref="A52:A69"/>
    <mergeCell ref="C54:N54"/>
    <mergeCell ref="C56:N56"/>
    <mergeCell ref="C58:N58"/>
    <mergeCell ref="C60:N60"/>
    <mergeCell ref="BJ12:BJ14"/>
    <mergeCell ref="BC12:BC14"/>
    <mergeCell ref="BF12:BF14"/>
    <mergeCell ref="BI12:BI14"/>
    <mergeCell ref="BA12:BA14"/>
    <mergeCell ref="AZ12:AZ14"/>
    <mergeCell ref="BG12:BG14"/>
    <mergeCell ref="BH12:BH14"/>
    <mergeCell ref="AO12:AO14"/>
    <mergeCell ref="AP12:AP14"/>
    <mergeCell ref="AA16:AB16"/>
    <mergeCell ref="AD16:AE16"/>
    <mergeCell ref="AD17:AE17"/>
    <mergeCell ref="AA20:AB20"/>
    <mergeCell ref="AD18:AE18"/>
    <mergeCell ref="AD20:AE20"/>
    <mergeCell ref="AD19:AE19"/>
    <mergeCell ref="AA29:AB29"/>
    <mergeCell ref="AD23:AE23"/>
    <mergeCell ref="AD22:AE22"/>
    <mergeCell ref="AA30:AB30"/>
    <mergeCell ref="Z32:AE32"/>
    <mergeCell ref="V25:W25"/>
    <mergeCell ref="AA25:AB25"/>
    <mergeCell ref="C8:N8"/>
    <mergeCell ref="AA19:AB19"/>
    <mergeCell ref="V23:W23"/>
    <mergeCell ref="C10:D10"/>
    <mergeCell ref="I24:J24"/>
    <mergeCell ref="L18:M18"/>
    <mergeCell ref="N19:O19"/>
    <mergeCell ref="L19:M19"/>
    <mergeCell ref="F30:G30"/>
    <mergeCell ref="F18:G18"/>
    <mergeCell ref="I28:J28"/>
    <mergeCell ref="N28:O28"/>
    <mergeCell ref="N18:O18"/>
    <mergeCell ref="F17:G17"/>
    <mergeCell ref="I16:J16"/>
    <mergeCell ref="V24:W24"/>
    <mergeCell ref="V22:W22"/>
    <mergeCell ref="O44:P44"/>
    <mergeCell ref="O5:S5"/>
    <mergeCell ref="C63:N63"/>
    <mergeCell ref="C36:N36"/>
    <mergeCell ref="C48:N48"/>
    <mergeCell ref="Q50:T50"/>
    <mergeCell ref="O54:P54"/>
    <mergeCell ref="F19:G19"/>
    <mergeCell ref="F20:G20"/>
    <mergeCell ref="I20:J20"/>
    <mergeCell ref="C52:N52"/>
    <mergeCell ref="C38:N38"/>
    <mergeCell ref="I19:J19"/>
    <mergeCell ref="E41:M41"/>
    <mergeCell ref="C46:N46"/>
    <mergeCell ref="C44:N44"/>
    <mergeCell ref="Q44:T44"/>
    <mergeCell ref="O50:P50"/>
    <mergeCell ref="N26:O26"/>
    <mergeCell ref="O34:P34"/>
    <mergeCell ref="Q46:T46"/>
    <mergeCell ref="C40:N40"/>
    <mergeCell ref="C20:D20"/>
    <mergeCell ref="L20:M20"/>
    <mergeCell ref="O69:S69"/>
    <mergeCell ref="Q58:T58"/>
    <mergeCell ref="Q56:T56"/>
    <mergeCell ref="C50:N50"/>
    <mergeCell ref="O63:P63"/>
    <mergeCell ref="O67:S67"/>
    <mergeCell ref="T67:W67"/>
    <mergeCell ref="Q65:T65"/>
    <mergeCell ref="O52:P52"/>
    <mergeCell ref="W50:X50"/>
    <mergeCell ref="T66:W66"/>
    <mergeCell ref="O56:P56"/>
    <mergeCell ref="U54:V54"/>
    <mergeCell ref="W54:X54"/>
    <mergeCell ref="U56:V56"/>
  </mergeCells>
  <phoneticPr fontId="4" type="noConversion"/>
  <conditionalFormatting sqref="C37">
    <cfRule type="cellIs" dxfId="91" priority="201" stopIfTrue="1" operator="notEqual">
      <formula>#REF!+$AC37</formula>
    </cfRule>
  </conditionalFormatting>
  <conditionalFormatting sqref="C15:D18 D19:D26 C19:C30">
    <cfRule type="cellIs" dxfId="90" priority="831" stopIfTrue="1" operator="notEqual">
      <formula>$U15+$AC15</formula>
    </cfRule>
  </conditionalFormatting>
  <conditionalFormatting sqref="C55:Q55 K57:Q57 K59:Q59 K61:Q62 Q63 K64:Q65">
    <cfRule type="cellIs" dxfId="89" priority="97" stopIfTrue="1" operator="equal">
      <formula>"Fehleingabe"</formula>
    </cfRule>
  </conditionalFormatting>
  <conditionalFormatting sqref="C55:Q55 K57:Q57 K59:Q59 Q63 K64:Q65">
    <cfRule type="cellIs" dxfId="88" priority="98" stopIfTrue="1" operator="lessThan">
      <formula>#REF!+$AD55</formula>
    </cfRule>
  </conditionalFormatting>
  <conditionalFormatting sqref="C43:S43 C45:P45 C47:P47 C49:P49 K61:Q62 U39:Y39 Y43 S45:Y45 R47:Y47 R49:Y49">
    <cfRule type="cellIs" dxfId="87" priority="103" stopIfTrue="1" operator="lessThan">
      <formula>#REF!+$AD39</formula>
    </cfRule>
  </conditionalFormatting>
  <conditionalFormatting sqref="C43:S43 C45:P45 C47:P47 C49:P49">
    <cfRule type="cellIs" dxfId="86" priority="102" stopIfTrue="1" operator="equal">
      <formula>"Fehleingabe"</formula>
    </cfRule>
  </conditionalFormatting>
  <conditionalFormatting sqref="C37:U37 X15:Y30 O38:X42 U39:Y39 Y43 Q45:Y45 Q47:Y47 Q49:Y49 Y41 AA43 AA45 AA47 AA49 AA39 AA41 Z33:Z34 AA36 AY42:BB42 BD42:BL42 AW43 AY43:BL43 AU45:AW45 AV46:AW46 AU47:AX47 AB51">
    <cfRule type="cellIs" dxfId="85" priority="144" stopIfTrue="1" operator="equal">
      <formula>"Fehleingabe"</formula>
    </cfRule>
  </conditionalFormatting>
  <conditionalFormatting sqref="K15:K30 K37">
    <cfRule type="expression" dxfId="84" priority="143" stopIfTrue="1">
      <formula>AND($E15&gt;=4,$K15="")</formula>
    </cfRule>
  </conditionalFormatting>
  <conditionalFormatting sqref="N39:O39">
    <cfRule type="cellIs" dxfId="83" priority="995" stopIfTrue="1" operator="lessThan">
      <formula>#REF!+$I58</formula>
    </cfRule>
  </conditionalFormatting>
  <conditionalFormatting sqref="N41:O41">
    <cfRule type="cellIs" dxfId="82" priority="998" stopIfTrue="1" operator="lessThan">
      <formula>#REF!+$O66</formula>
    </cfRule>
  </conditionalFormatting>
  <conditionalFormatting sqref="N51:O51">
    <cfRule type="cellIs" dxfId="81" priority="905" stopIfTrue="1" operator="lessThan">
      <formula>#REF!+$X60</formula>
    </cfRule>
  </conditionalFormatting>
  <conditionalFormatting sqref="O40:S40">
    <cfRule type="cellIs" dxfId="80" priority="90" stopIfTrue="1" operator="equal">
      <formula>"Fehleingabe"</formula>
    </cfRule>
    <cfRule type="cellIs" dxfId="79" priority="91" stopIfTrue="1" operator="lessThan">
      <formula>#REF!+$AD40</formula>
    </cfRule>
  </conditionalFormatting>
  <conditionalFormatting sqref="P15:T30">
    <cfRule type="cellIs" dxfId="78" priority="604" stopIfTrue="1" operator="lessThan">
      <formula>$V15+$AD15</formula>
    </cfRule>
  </conditionalFormatting>
  <conditionalFormatting sqref="Q36">
    <cfRule type="cellIs" dxfId="77" priority="1012" stopIfTrue="1" operator="lessThan">
      <formula>#REF!+$AU44</formula>
    </cfRule>
  </conditionalFormatting>
  <conditionalFormatting sqref="Q45:R45 AU45:AW45 Q47 AU47:AX47">
    <cfRule type="cellIs" dxfId="76" priority="1005" stopIfTrue="1" operator="lessThan">
      <formula>#REF!+$AD45</formula>
    </cfRule>
  </conditionalFormatting>
  <conditionalFormatting sqref="T40:X43">
    <cfRule type="cellIs" dxfId="75" priority="67" stopIfTrue="1" operator="equal">
      <formula>"Fehleingabe"</formula>
    </cfRule>
    <cfRule type="cellIs" dxfId="74" priority="68" stopIfTrue="1" operator="lessThan">
      <formula>#REF!+$AD40</formula>
    </cfRule>
  </conditionalFormatting>
  <conditionalFormatting sqref="U15:U30 BN15:BO30">
    <cfRule type="cellIs" dxfId="73" priority="145" stopIfTrue="1" operator="greaterThan">
      <formula>$C15</formula>
    </cfRule>
  </conditionalFormatting>
  <conditionalFormatting sqref="W8">
    <cfRule type="containsText" dxfId="72" priority="1" operator="containsText" text="B">
      <formula>NOT(ISERROR(SEARCH("B",W8)))</formula>
    </cfRule>
  </conditionalFormatting>
  <conditionalFormatting sqref="W36">
    <cfRule type="cellIs" dxfId="71" priority="886" stopIfTrue="1" operator="lessThan">
      <formula>#REF!+$S60</formula>
    </cfRule>
  </conditionalFormatting>
  <conditionalFormatting sqref="W38">
    <cfRule type="cellIs" dxfId="70" priority="89" stopIfTrue="1" operator="lessThan">
      <formula>#REF!+$S65</formula>
    </cfRule>
  </conditionalFormatting>
  <conditionalFormatting sqref="W44">
    <cfRule type="cellIs" dxfId="69" priority="83" stopIfTrue="1" operator="lessThan">
      <formula>#REF!+$S70</formula>
    </cfRule>
  </conditionalFormatting>
  <conditionalFormatting sqref="W46">
    <cfRule type="cellIs" dxfId="68" priority="80" stopIfTrue="1" operator="lessThan">
      <formula>#REF!+$S72</formula>
    </cfRule>
  </conditionalFormatting>
  <conditionalFormatting sqref="W48 W50 W52 W54">
    <cfRule type="cellIs" dxfId="67" priority="1000" stopIfTrue="1" operator="lessThan">
      <formula>#REF!+#REF!</formula>
    </cfRule>
  </conditionalFormatting>
  <conditionalFormatting sqref="W56">
    <cfRule type="cellIs" dxfId="66" priority="970" stopIfTrue="1" operator="lessThan">
      <formula>#REF!+#REF!</formula>
    </cfRule>
  </conditionalFormatting>
  <conditionalFormatting sqref="W58">
    <cfRule type="cellIs" dxfId="65" priority="1004" stopIfTrue="1" operator="lessThan">
      <formula>#REF!+#REF!</formula>
    </cfRule>
  </conditionalFormatting>
  <conditionalFormatting sqref="W65">
    <cfRule type="cellIs" dxfId="64" priority="13" stopIfTrue="1" operator="equal">
      <formula>"Fehleingabe"</formula>
    </cfRule>
    <cfRule type="cellIs" dxfId="63" priority="14" stopIfTrue="1" operator="lessThan">
      <formula>#REF!+$AD65</formula>
    </cfRule>
  </conditionalFormatting>
  <conditionalFormatting sqref="X15:X30">
    <cfRule type="cellIs" dxfId="62" priority="115" stopIfTrue="1" operator="equal">
      <formula>"Fehler"</formula>
    </cfRule>
  </conditionalFormatting>
  <conditionalFormatting sqref="Y38 Y40 AB43:AC43 AB45:AC45 AB47:AC47 AB49:AC49">
    <cfRule type="cellIs" dxfId="61" priority="100" stopIfTrue="1" operator="equal">
      <formula>"Fehleingabe"</formula>
    </cfRule>
  </conditionalFormatting>
  <conditionalFormatting sqref="Y38">
    <cfRule type="cellIs" dxfId="60" priority="957" stopIfTrue="1" operator="lessThan">
      <formula>#REF!+#REF!</formula>
    </cfRule>
  </conditionalFormatting>
  <conditionalFormatting sqref="Y40:Y41 AA43:AC43 AA45:AC45 AA47:AC47 AA49:AC49">
    <cfRule type="cellIs" dxfId="59" priority="101" stopIfTrue="1" operator="lessThan">
      <formula>#REF!+$AD40</formula>
    </cfRule>
  </conditionalFormatting>
  <conditionalFormatting sqref="Z33:Z34">
    <cfRule type="cellIs" dxfId="58" priority="837" stopIfTrue="1" operator="lessThan">
      <formula>$AA33+$AD33</formula>
    </cfRule>
  </conditionalFormatting>
  <conditionalFormatting sqref="AA36 P37:U37 O38:X42 AW43 AY43:BL43 Q49 AB51 AY40:BF40 BH40:BL40 AZ41:BL41">
    <cfRule type="cellIs" dxfId="57" priority="210" stopIfTrue="1" operator="lessThan">
      <formula>#REF!+$AD36</formula>
    </cfRule>
  </conditionalFormatting>
  <conditionalFormatting sqref="AA44">
    <cfRule type="cellIs" dxfId="56" priority="39" stopIfTrue="1" operator="equal">
      <formula>"Fehleingabe"</formula>
    </cfRule>
    <cfRule type="cellIs" dxfId="55" priority="40" stopIfTrue="1" operator="lessThan">
      <formula>#REF!+$AD44</formula>
    </cfRule>
  </conditionalFormatting>
  <conditionalFormatting sqref="AA46">
    <cfRule type="cellIs" dxfId="54" priority="37" stopIfTrue="1" operator="equal">
      <formula>"Fehleingabe"</formula>
    </cfRule>
    <cfRule type="cellIs" dxfId="53" priority="38" stopIfTrue="1" operator="lessThan">
      <formula>#REF!+$AD46</formula>
    </cfRule>
  </conditionalFormatting>
  <conditionalFormatting sqref="AA48">
    <cfRule type="cellIs" dxfId="52" priority="35" stopIfTrue="1" operator="equal">
      <formula>"Fehleingabe"</formula>
    </cfRule>
    <cfRule type="cellIs" dxfId="51" priority="36" stopIfTrue="1" operator="lessThan">
      <formula>#REF!+$AD48</formula>
    </cfRule>
  </conditionalFormatting>
  <conditionalFormatting sqref="AA50">
    <cfRule type="cellIs" dxfId="50" priority="31" stopIfTrue="1" operator="equal">
      <formula>"Fehleingabe"</formula>
    </cfRule>
    <cfRule type="cellIs" dxfId="49" priority="32" stopIfTrue="1" operator="lessThan">
      <formula>#REF!+$AD50</formula>
    </cfRule>
  </conditionalFormatting>
  <conditionalFormatting sqref="AA52">
    <cfRule type="cellIs" dxfId="48" priority="29" stopIfTrue="1" operator="equal">
      <formula>"Fehleingabe"</formula>
    </cfRule>
    <cfRule type="cellIs" dxfId="47" priority="30" stopIfTrue="1" operator="lessThan">
      <formula>#REF!+$AD52</formula>
    </cfRule>
  </conditionalFormatting>
  <conditionalFormatting sqref="AA54">
    <cfRule type="cellIs" dxfId="46" priority="27" stopIfTrue="1" operator="equal">
      <formula>"Fehleingabe"</formula>
    </cfRule>
    <cfRule type="cellIs" dxfId="45" priority="28" stopIfTrue="1" operator="lessThan">
      <formula>#REF!+$AD54</formula>
    </cfRule>
  </conditionalFormatting>
  <conditionalFormatting sqref="AA56">
    <cfRule type="cellIs" dxfId="44" priority="25" stopIfTrue="1" operator="equal">
      <formula>"Fehleingabe"</formula>
    </cfRule>
    <cfRule type="cellIs" dxfId="43" priority="26" stopIfTrue="1" operator="lessThan">
      <formula>#REF!+$AD56</formula>
    </cfRule>
  </conditionalFormatting>
  <conditionalFormatting sqref="AA58">
    <cfRule type="cellIs" dxfId="42" priority="23" stopIfTrue="1" operator="equal">
      <formula>"Fehleingabe"</formula>
    </cfRule>
    <cfRule type="cellIs" dxfId="41" priority="24" stopIfTrue="1" operator="lessThan">
      <formula>#REF!+$AD58</formula>
    </cfRule>
  </conditionalFormatting>
  <conditionalFormatting sqref="AA15:AB30">
    <cfRule type="cellIs" dxfId="40" priority="6" stopIfTrue="1" operator="equal">
      <formula>0</formula>
    </cfRule>
    <cfRule type="cellIs" dxfId="39" priority="114" stopIfTrue="1" operator="equal">
      <formula>"Fehler"</formula>
    </cfRule>
    <cfRule type="expression" dxfId="38" priority="830" stopIfTrue="1">
      <formula>$U15&gt;$C15</formula>
    </cfRule>
  </conditionalFormatting>
  <conditionalFormatting sqref="AA39:AC39 AA41:AC41">
    <cfRule type="cellIs" dxfId="37" priority="93" stopIfTrue="1" operator="lessThan">
      <formula>#REF!+$AD39</formula>
    </cfRule>
  </conditionalFormatting>
  <conditionalFormatting sqref="AB38">
    <cfRule type="cellIs" dxfId="36" priority="996" stopIfTrue="1" operator="lessThan">
      <formula>#REF!+$S60</formula>
    </cfRule>
  </conditionalFormatting>
  <conditionalFormatting sqref="AB40">
    <cfRule type="cellIs" dxfId="35" priority="1013" stopIfTrue="1" operator="lessThan">
      <formula>#REF!+$S65</formula>
    </cfRule>
  </conditionalFormatting>
  <conditionalFormatting sqref="AB42">
    <cfRule type="cellIs" dxfId="34" priority="999" stopIfTrue="1" operator="lessThan">
      <formula>#REF!+$P68</formula>
    </cfRule>
  </conditionalFormatting>
  <conditionalFormatting sqref="AB39:AC39 AB41:AC41">
    <cfRule type="cellIs" dxfId="33" priority="92" stopIfTrue="1" operator="equal">
      <formula>"Fehleingabe"</formula>
    </cfRule>
  </conditionalFormatting>
  <conditionalFormatting sqref="AO40 AO42:AO43">
    <cfRule type="cellIs" dxfId="32" priority="128" stopIfTrue="1" operator="equal">
      <formula>"Fehleingabe"</formula>
    </cfRule>
  </conditionalFormatting>
  <conditionalFormatting sqref="AO40">
    <cfRule type="cellIs" dxfId="31" priority="994" stopIfTrue="1" operator="lessThan">
      <formula>#REF!+$AD40</formula>
    </cfRule>
  </conditionalFormatting>
  <conditionalFormatting sqref="AO42">
    <cfRule type="cellIs" dxfId="30" priority="954" stopIfTrue="1" operator="lessThan">
      <formula>$C54+#REF!</formula>
    </cfRule>
  </conditionalFormatting>
  <conditionalFormatting sqref="AO43">
    <cfRule type="cellIs" dxfId="29" priority="1009" stopIfTrue="1" operator="lessThan">
      <formula>#REF!+$AD43</formula>
    </cfRule>
  </conditionalFormatting>
  <conditionalFormatting sqref="AO41:AQ41">
    <cfRule type="cellIs" dxfId="28" priority="117" stopIfTrue="1" operator="equal">
      <formula>"Fehleingabe"</formula>
    </cfRule>
    <cfRule type="cellIs" dxfId="27" priority="993" stopIfTrue="1" operator="lessThan">
      <formula>#REF!+$AD41</formula>
    </cfRule>
  </conditionalFormatting>
  <conditionalFormatting sqref="AT41:AW41 AY41">
    <cfRule type="cellIs" dxfId="26" priority="122" stopIfTrue="1" operator="lessThan">
      <formula>#REF!+$AD41</formula>
    </cfRule>
  </conditionalFormatting>
  <conditionalFormatting sqref="AV46:AW46">
    <cfRule type="cellIs" dxfId="25" priority="1010" stopIfTrue="1" operator="lessThan">
      <formula>#REF!+$AD46</formula>
    </cfRule>
  </conditionalFormatting>
  <conditionalFormatting sqref="AY42:BB42 BD42:BL42 BG40">
    <cfRule type="cellIs" dxfId="24" priority="953" stopIfTrue="1" operator="lessThan">
      <formula>#REF!+#REF!</formula>
    </cfRule>
  </conditionalFormatting>
  <conditionalFormatting sqref="AY40:BL41 AT41:AW41">
    <cfRule type="cellIs" dxfId="23" priority="121" stopIfTrue="1" operator="equal">
      <formula>"Fehleingabe"</formula>
    </cfRule>
  </conditionalFormatting>
  <dataValidations count="1">
    <dataValidation type="list" allowBlank="1" showInputMessage="1" showErrorMessage="1" sqref="AM5:AN5" xr:uid="{00000000-0002-0000-0200-000000000000}">
      <formula1>Passivhaus</formula1>
    </dataValidation>
  </dataValidations>
  <pageMargins left="0.39370078740157483" right="0.39370078740157483" top="0.39370078740157483" bottom="0.19685039370078741" header="0.51181102362204722" footer="0.11811023622047245"/>
  <pageSetup paperSize="9" scale="98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11" r:id="rId5" name="Drop Down 267">
              <controlPr defaultSize="0" print="0" autoLine="0" autoPict="0">
                <anchor moveWithCells="1">
                  <from>
                    <xdr:col>19</xdr:col>
                    <xdr:colOff>69850</xdr:colOff>
                    <xdr:row>6</xdr:row>
                    <xdr:rowOff>133350</xdr:rowOff>
                  </from>
                  <to>
                    <xdr:col>21</xdr:col>
                    <xdr:colOff>50800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CG151"/>
  <sheetViews>
    <sheetView showGridLines="0" zoomScale="150" zoomScaleNormal="150" workbookViewId="0">
      <selection activeCell="C7" sqref="C7:D7"/>
    </sheetView>
  </sheetViews>
  <sheetFormatPr baseColWidth="10" defaultColWidth="9.7265625" defaultRowHeight="11.5" x14ac:dyDescent="0.25"/>
  <cols>
    <col min="1" max="1" width="1.54296875" style="3" customWidth="1"/>
    <col min="2" max="2" width="0.81640625" style="3" customWidth="1"/>
    <col min="3" max="3" width="2.26953125" style="3" customWidth="1"/>
    <col min="4" max="4" width="1.7265625" style="3" customWidth="1"/>
    <col min="5" max="5" width="2.7265625" style="3" customWidth="1"/>
    <col min="6" max="6" width="1.453125" style="3" customWidth="1"/>
    <col min="7" max="7" width="1.1796875" style="3" customWidth="1"/>
    <col min="8" max="8" width="2.453125" style="3" customWidth="1"/>
    <col min="9" max="9" width="1.453125" style="3" customWidth="1"/>
    <col min="10" max="10" width="1" style="3" customWidth="1"/>
    <col min="11" max="11" width="2.453125" style="3" customWidth="1"/>
    <col min="12" max="12" width="2.1796875" style="3" customWidth="1"/>
    <col min="13" max="13" width="6.1796875" style="3" customWidth="1"/>
    <col min="14" max="14" width="3.1796875" style="3" customWidth="1"/>
    <col min="15" max="15" width="6.1796875" style="3" customWidth="1"/>
    <col min="16" max="16" width="2.54296875" style="3" customWidth="1"/>
    <col min="17" max="17" width="2.54296875" style="3" hidden="1" customWidth="1"/>
    <col min="18" max="20" width="2.54296875" style="3" customWidth="1"/>
    <col min="21" max="21" width="4.453125" style="3" customWidth="1"/>
    <col min="22" max="22" width="3.81640625" style="3" hidden="1" customWidth="1"/>
    <col min="23" max="23" width="6.26953125" style="3" hidden="1" customWidth="1"/>
    <col min="24" max="24" width="3.81640625" style="3" hidden="1" customWidth="1"/>
    <col min="25" max="25" width="6.453125" style="3" hidden="1" customWidth="1"/>
    <col min="26" max="26" width="4.453125" style="3" customWidth="1"/>
    <col min="27" max="27" width="5.7265625" style="3" customWidth="1"/>
    <col min="28" max="28" width="8.54296875" style="3" customWidth="1"/>
    <col min="29" max="30" width="8.54296875" style="3" hidden="1" customWidth="1"/>
    <col min="31" max="31" width="8.54296875" style="3" customWidth="1"/>
    <col min="32" max="32" width="6.81640625" style="3" customWidth="1"/>
    <col min="33" max="33" width="4.453125" style="3" customWidth="1"/>
    <col min="34" max="34" width="2.81640625" style="3" customWidth="1"/>
    <col min="35" max="35" width="6.7265625" style="3" customWidth="1"/>
    <col min="36" max="36" width="0.81640625" style="3" customWidth="1"/>
    <col min="37" max="37" width="0.54296875" style="3" customWidth="1"/>
    <col min="38" max="40" width="7" style="3" customWidth="1"/>
    <col min="41" max="41" width="7" style="3" hidden="1" customWidth="1"/>
    <col min="42" max="42" width="18.1796875" style="3" hidden="1" customWidth="1"/>
    <col min="43" max="43" width="4.26953125" style="3" hidden="1" customWidth="1"/>
    <col min="44" max="44" width="5.54296875" style="3" hidden="1" customWidth="1"/>
    <col min="45" max="48" width="4.26953125" style="3" hidden="1" customWidth="1"/>
    <col min="49" max="49" width="5.1796875" style="3" hidden="1" customWidth="1"/>
    <col min="50" max="50" width="5.26953125" style="3" hidden="1" customWidth="1"/>
    <col min="51" max="55" width="4.26953125" style="3" hidden="1" customWidth="1"/>
    <col min="56" max="56" width="5.81640625" style="3" hidden="1" customWidth="1"/>
    <col min="57" max="57" width="5.54296875" style="3" hidden="1" customWidth="1"/>
    <col min="58" max="58" width="5.7265625" style="3" hidden="1" customWidth="1"/>
    <col min="59" max="62" width="4.26953125" style="3" hidden="1" customWidth="1"/>
    <col min="63" max="63" width="5.26953125" style="3" hidden="1" customWidth="1"/>
    <col min="64" max="64" width="4.26953125" style="3" hidden="1" customWidth="1"/>
    <col min="65" max="65" width="5.54296875" style="3" hidden="1" customWidth="1"/>
    <col min="66" max="66" width="5.7265625" style="3" hidden="1" customWidth="1"/>
    <col min="67" max="68" width="9.7265625" style="3" hidden="1" customWidth="1"/>
    <col min="69" max="72" width="9.7265625" style="3" customWidth="1"/>
    <col min="73" max="16384" width="9.7265625" style="3"/>
  </cols>
  <sheetData>
    <row r="1" spans="2:85" ht="6" customHeight="1" thickBot="1" x14ac:dyDescent="0.3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98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</row>
    <row r="2" spans="2:85" ht="19.899999999999999" customHeight="1" thickTop="1" x14ac:dyDescent="0.25">
      <c r="B2" s="98"/>
      <c r="C2" s="836" t="s">
        <v>399</v>
      </c>
      <c r="D2" s="837"/>
      <c r="E2" s="31" t="s">
        <v>91</v>
      </c>
      <c r="F2" s="98"/>
      <c r="G2" s="31"/>
      <c r="H2" s="31"/>
      <c r="I2" s="31"/>
      <c r="J2" s="31"/>
      <c r="K2" s="31"/>
      <c r="L2" s="33"/>
      <c r="M2" s="31"/>
      <c r="N2" s="31"/>
      <c r="O2" s="31"/>
      <c r="P2" s="984" t="s">
        <v>258</v>
      </c>
      <c r="Q2" s="862"/>
      <c r="R2" s="862"/>
      <c r="S2" s="862"/>
      <c r="T2" s="863"/>
      <c r="U2" s="31"/>
      <c r="V2" s="31"/>
      <c r="W2" s="31"/>
      <c r="X2" s="31"/>
      <c r="Y2" s="31"/>
      <c r="Z2" s="31"/>
      <c r="AA2" s="31"/>
      <c r="AB2" s="98"/>
      <c r="AC2" s="31"/>
      <c r="AD2" s="31"/>
      <c r="AE2" s="31"/>
      <c r="AF2" s="31"/>
      <c r="AG2" s="31"/>
      <c r="AH2" s="31"/>
      <c r="AI2" s="31"/>
      <c r="AJ2" s="99"/>
      <c r="AK2" s="7"/>
      <c r="AL2" s="7"/>
      <c r="AM2" s="7"/>
      <c r="AN2" s="7"/>
      <c r="AO2" s="7"/>
      <c r="AP2" s="7"/>
      <c r="AQ2" s="60">
        <v>1</v>
      </c>
      <c r="AR2" s="60">
        <v>2</v>
      </c>
      <c r="AS2" s="60">
        <v>3</v>
      </c>
      <c r="AT2" s="259" t="s">
        <v>247</v>
      </c>
      <c r="AU2" s="259"/>
      <c r="AV2" s="60">
        <v>4</v>
      </c>
      <c r="AW2" s="60">
        <v>5</v>
      </c>
      <c r="AX2" s="60">
        <v>6</v>
      </c>
      <c r="AY2" s="60">
        <v>7</v>
      </c>
      <c r="AZ2" s="60">
        <v>8</v>
      </c>
      <c r="BA2" s="60"/>
      <c r="BB2" s="60"/>
      <c r="BC2" s="60">
        <v>9</v>
      </c>
      <c r="BD2" s="60">
        <v>10</v>
      </c>
      <c r="BE2" s="60">
        <v>11</v>
      </c>
      <c r="BF2" s="60">
        <v>12</v>
      </c>
      <c r="BG2" s="60">
        <v>13</v>
      </c>
      <c r="BH2" s="60">
        <v>14</v>
      </c>
      <c r="BI2" s="60">
        <v>15</v>
      </c>
      <c r="BJ2" s="60">
        <v>16</v>
      </c>
      <c r="BK2" s="60">
        <v>17</v>
      </c>
      <c r="BL2" s="60">
        <v>18</v>
      </c>
      <c r="BM2" s="60">
        <v>19</v>
      </c>
      <c r="BN2" s="60">
        <v>20</v>
      </c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2:85" ht="4.9000000000000004" customHeight="1" x14ac:dyDescent="0.25">
      <c r="B3" s="4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864"/>
      <c r="Q3" s="865"/>
      <c r="R3" s="865"/>
      <c r="S3" s="865"/>
      <c r="T3" s="866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99"/>
      <c r="AK3" s="7"/>
      <c r="AL3" s="7"/>
      <c r="AM3" s="7"/>
      <c r="AN3" s="7"/>
      <c r="AO3" s="7"/>
      <c r="AP3" s="7"/>
      <c r="AQ3" s="31"/>
      <c r="AR3" s="31"/>
      <c r="AS3" s="31"/>
      <c r="AT3" s="31">
        <f>IF(AND(COUNTIF(P15:T15,"x")=1,R15="X"),8,IF(AND(COUNTIF(P15:T15,"x")=2,R15="X",Q15="X"),14,IF(AND(COUNTIF(P15:T15,"x")=2,R15="X",P15="X"),15,IF(AND(COUNTIF(P15:T15,"x")=2,R15="X",T15="X"),16,0))))</f>
        <v>0</v>
      </c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2:85" ht="12.65" customHeight="1" x14ac:dyDescent="0.25">
      <c r="B4" s="31"/>
      <c r="C4" s="906" t="s">
        <v>48</v>
      </c>
      <c r="D4" s="872"/>
      <c r="E4" s="908" t="s">
        <v>23</v>
      </c>
      <c r="F4" s="908"/>
      <c r="G4" s="908"/>
      <c r="H4" s="908"/>
      <c r="I4" s="908"/>
      <c r="J4" s="908"/>
      <c r="K4" s="908"/>
      <c r="L4" s="908"/>
      <c r="M4" s="908"/>
      <c r="N4" s="294"/>
      <c r="O4" s="295"/>
      <c r="P4" s="982" t="s">
        <v>200</v>
      </c>
      <c r="Q4" s="881" t="s">
        <v>201</v>
      </c>
      <c r="R4" s="881" t="s">
        <v>203</v>
      </c>
      <c r="S4" s="881" t="s">
        <v>216</v>
      </c>
      <c r="T4" s="900" t="s">
        <v>385</v>
      </c>
      <c r="U4" s="877" t="s">
        <v>114</v>
      </c>
      <c r="V4" s="877"/>
      <c r="W4" s="877"/>
      <c r="X4" s="877"/>
      <c r="Y4" s="877"/>
      <c r="Z4" s="877"/>
      <c r="AA4" s="877"/>
      <c r="AB4" s="877"/>
      <c r="AC4" s="877"/>
      <c r="AD4" s="877"/>
      <c r="AE4" s="877"/>
      <c r="AF4" s="877"/>
      <c r="AG4" s="870" t="s">
        <v>116</v>
      </c>
      <c r="AH4" s="871"/>
      <c r="AI4" s="872"/>
      <c r="AJ4" s="318"/>
      <c r="AK4" s="7"/>
      <c r="AL4" s="7"/>
      <c r="AM4" s="7"/>
      <c r="AN4" s="7"/>
      <c r="AO4" s="7"/>
      <c r="AP4" s="7"/>
      <c r="AQ4" s="849" t="s">
        <v>218</v>
      </c>
      <c r="AR4" s="849" t="s">
        <v>217</v>
      </c>
      <c r="AS4" s="849" t="s">
        <v>216</v>
      </c>
      <c r="AT4" s="849" t="s">
        <v>203</v>
      </c>
      <c r="AU4" s="849"/>
      <c r="AV4" s="849" t="s">
        <v>72</v>
      </c>
      <c r="AW4" s="849" t="s">
        <v>236</v>
      </c>
      <c r="AX4" s="849" t="s">
        <v>237</v>
      </c>
      <c r="AY4" s="849" t="s">
        <v>202</v>
      </c>
      <c r="AZ4" s="849" t="s">
        <v>416</v>
      </c>
      <c r="BA4" s="849" t="s">
        <v>417</v>
      </c>
      <c r="BB4" s="849" t="s">
        <v>259</v>
      </c>
      <c r="BC4" s="849" t="s">
        <v>225</v>
      </c>
      <c r="BD4" s="849" t="s">
        <v>238</v>
      </c>
      <c r="BE4" s="849" t="s">
        <v>239</v>
      </c>
      <c r="BF4" s="849" t="s">
        <v>292</v>
      </c>
      <c r="BG4" s="849" t="s">
        <v>293</v>
      </c>
      <c r="BH4" s="849" t="s">
        <v>294</v>
      </c>
      <c r="BI4" s="849" t="s">
        <v>204</v>
      </c>
      <c r="BJ4" s="849" t="s">
        <v>205</v>
      </c>
      <c r="BK4" s="849" t="s">
        <v>233</v>
      </c>
      <c r="BL4" s="849" t="s">
        <v>221</v>
      </c>
      <c r="BM4" s="849" t="s">
        <v>220</v>
      </c>
      <c r="BN4" s="849" t="s">
        <v>240</v>
      </c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</row>
    <row r="5" spans="2:85" ht="33.75" customHeight="1" x14ac:dyDescent="0.25">
      <c r="B5" s="31"/>
      <c r="C5" s="903"/>
      <c r="D5" s="904"/>
      <c r="E5" s="909" t="s">
        <v>8</v>
      </c>
      <c r="F5" s="909" t="s">
        <v>74</v>
      </c>
      <c r="G5" s="913"/>
      <c r="H5" s="909" t="s">
        <v>75</v>
      </c>
      <c r="I5" s="907" t="s">
        <v>76</v>
      </c>
      <c r="J5" s="907"/>
      <c r="K5" s="911" t="s">
        <v>70</v>
      </c>
      <c r="L5" s="906" t="s">
        <v>77</v>
      </c>
      <c r="M5" s="872"/>
      <c r="N5" s="981" t="s">
        <v>73</v>
      </c>
      <c r="O5" s="904"/>
      <c r="P5" s="891"/>
      <c r="Q5" s="882"/>
      <c r="R5" s="882"/>
      <c r="S5" s="882"/>
      <c r="T5" s="901"/>
      <c r="U5" s="983" t="s">
        <v>84</v>
      </c>
      <c r="V5" s="983"/>
      <c r="W5" s="983"/>
      <c r="X5" s="983"/>
      <c r="Y5" s="983"/>
      <c r="Z5" s="877"/>
      <c r="AA5" s="888"/>
      <c r="AB5" s="884" t="s">
        <v>346</v>
      </c>
      <c r="AC5" s="885"/>
      <c r="AD5" s="880"/>
      <c r="AE5" s="879" t="s">
        <v>72</v>
      </c>
      <c r="AF5" s="889"/>
      <c r="AG5" s="873"/>
      <c r="AH5" s="874"/>
      <c r="AI5" s="875"/>
      <c r="AJ5" s="318"/>
      <c r="AK5" s="7"/>
      <c r="AL5" s="7"/>
      <c r="AM5" s="7"/>
      <c r="AN5" s="7"/>
      <c r="AO5" s="7"/>
      <c r="AP5" s="7"/>
      <c r="AQ5" s="849"/>
      <c r="AR5" s="849"/>
      <c r="AS5" s="849"/>
      <c r="AT5" s="849"/>
      <c r="AU5" s="849"/>
      <c r="AV5" s="849"/>
      <c r="AW5" s="849"/>
      <c r="AX5" s="849"/>
      <c r="AY5" s="849"/>
      <c r="AZ5" s="849"/>
      <c r="BA5" s="849"/>
      <c r="BB5" s="849"/>
      <c r="BC5" s="849"/>
      <c r="BD5" s="849"/>
      <c r="BE5" s="849"/>
      <c r="BF5" s="849"/>
      <c r="BG5" s="849"/>
      <c r="BH5" s="849"/>
      <c r="BI5" s="849"/>
      <c r="BJ5" s="849"/>
      <c r="BK5" s="849"/>
      <c r="BL5" s="849"/>
      <c r="BM5" s="849"/>
      <c r="BN5" s="849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</row>
    <row r="6" spans="2:85" ht="72" customHeight="1" x14ac:dyDescent="0.25">
      <c r="B6" s="31"/>
      <c r="C6" s="905"/>
      <c r="D6" s="875"/>
      <c r="E6" s="910"/>
      <c r="F6" s="910"/>
      <c r="G6" s="914"/>
      <c r="H6" s="910"/>
      <c r="I6" s="907"/>
      <c r="J6" s="907"/>
      <c r="K6" s="912"/>
      <c r="L6" s="905"/>
      <c r="M6" s="875"/>
      <c r="N6" s="905"/>
      <c r="O6" s="875"/>
      <c r="P6" s="892"/>
      <c r="Q6" s="883"/>
      <c r="R6" s="883"/>
      <c r="S6" s="883"/>
      <c r="T6" s="902"/>
      <c r="U6" s="384" t="s">
        <v>92</v>
      </c>
      <c r="V6" s="299" t="s">
        <v>85</v>
      </c>
      <c r="W6" s="300" t="s">
        <v>89</v>
      </c>
      <c r="X6" s="301"/>
      <c r="Y6" s="383"/>
      <c r="Z6" s="879" t="s">
        <v>71</v>
      </c>
      <c r="AA6" s="880"/>
      <c r="AB6" s="296" t="s">
        <v>198</v>
      </c>
      <c r="AC6" s="384" t="s">
        <v>132</v>
      </c>
      <c r="AD6" s="296" t="s">
        <v>199</v>
      </c>
      <c r="AE6" s="879" t="s">
        <v>115</v>
      </c>
      <c r="AF6" s="889"/>
      <c r="AG6" s="297" t="s">
        <v>92</v>
      </c>
      <c r="AH6" s="879" t="s">
        <v>83</v>
      </c>
      <c r="AI6" s="880"/>
      <c r="AJ6" s="318"/>
      <c r="AK6" s="7"/>
      <c r="AL6" s="7"/>
      <c r="AM6" s="7"/>
      <c r="AN6" s="7"/>
      <c r="AO6" s="7"/>
      <c r="AP6" s="7"/>
      <c r="AQ6" s="849"/>
      <c r="AR6" s="849"/>
      <c r="AS6" s="849"/>
      <c r="AT6" s="849"/>
      <c r="AU6" s="849"/>
      <c r="AV6" s="849"/>
      <c r="AW6" s="849"/>
      <c r="AX6" s="849"/>
      <c r="AY6" s="849"/>
      <c r="AZ6" s="849"/>
      <c r="BA6" s="849"/>
      <c r="BB6" s="849"/>
      <c r="BC6" s="849"/>
      <c r="BD6" s="849"/>
      <c r="BE6" s="849"/>
      <c r="BF6" s="849"/>
      <c r="BG6" s="849"/>
      <c r="BH6" s="849"/>
      <c r="BI6" s="849"/>
      <c r="BJ6" s="849"/>
      <c r="BK6" s="849"/>
      <c r="BL6" s="849"/>
      <c r="BM6" s="849"/>
      <c r="BN6" s="849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</row>
    <row r="7" spans="2:85" ht="13.15" customHeight="1" x14ac:dyDescent="0.25">
      <c r="B7" s="41"/>
      <c r="C7" s="816"/>
      <c r="D7" s="817"/>
      <c r="E7" s="45"/>
      <c r="F7" s="816"/>
      <c r="G7" s="817"/>
      <c r="H7" s="44"/>
      <c r="I7" s="816"/>
      <c r="J7" s="817"/>
      <c r="K7" s="45"/>
      <c r="L7" s="830"/>
      <c r="M7" s="831"/>
      <c r="N7" s="781" t="str">
        <f t="shared" ref="N7:N15" si="0">IF(OR(C7="",L7=""),"",L7*C7)</f>
        <v/>
      </c>
      <c r="O7" s="782"/>
      <c r="P7" s="116"/>
      <c r="Q7" s="117"/>
      <c r="R7" s="208"/>
      <c r="S7" s="208"/>
      <c r="T7" s="118"/>
      <c r="U7" s="45"/>
      <c r="V7" s="47" t="str">
        <f t="shared" ref="V7:V42" si="1">IF(L7&lt;Z7,L7,Z7)</f>
        <v/>
      </c>
      <c r="W7" s="48">
        <f t="shared" ref="W7:W42" si="2">IF(OR(L7="",Z7=""),0,L7-Z7)</f>
        <v>0</v>
      </c>
      <c r="X7" s="47">
        <f t="shared" ref="X7:X42" si="3">IF(E7="",0,E7-2)</f>
        <v>0</v>
      </c>
      <c r="Y7" s="382" t="str">
        <f>IF(OR(L7="",U7=""),"",IF(AND(E7=1,L7&gt;=45),45,IF(AND(E7=1,L7&lt;45),45,IF(AND(E7=2,L7&gt;60),60,IF(AND(E7=2,L7&lt;60),60,IF(AND(F7=3,L7&gt;72),72,IF(AND(E7&gt;2,X7*12+60&gt;L7),X7*12+60,X7*12+60)))))))</f>
        <v/>
      </c>
      <c r="Z7" s="832" t="str">
        <f>IF(OR(L7="",U7="",U7=0),"",IF(AND(E7=1,L7&gt;=45),45,IF(AND(E7=1,L7&lt;45),L7,IF(AND(E7=2,L7&gt;60),60,IF(AND(E7=2,L7&lt;60),L7,IF(AND(F7=3,L7&gt;72),72,IF(AND(E7&gt;2,X7*12+60&gt;L7),L7,X7*12+60)))))))</f>
        <v/>
      </c>
      <c r="AA7" s="834"/>
      <c r="AB7" s="49" t="str">
        <f>IF(AND(P7="x",S7="x",T7="x"),"",IF(AND(P7="x",R7="x",S7="x"),"",IF(OR(AV7=8,AV7=9,U7=""),"",IF(OR(AV7=4,AV7=11),Z7*16/100,""))))</f>
        <v/>
      </c>
      <c r="AC7" s="126"/>
      <c r="AD7" s="49" t="e">
        <f t="shared" ref="AD7:AD52" si="4">IF(OR(AV7=17,AV7=7),(Z7*16/100+Z7+L7-Z7)*U7,IF(OR(AV7=16,AV7=15,AV7=8,AV7=13,AV7=1,AV7=9,AV7=20,AV7=21),Z7*U7,IF(AV7=12,(Z7+L7-Z7)*U7,IF(OR(AV7=4,AV7=11),(Z7*16/100+Z7)*U7,IF(AV7=6,(Z7+L7-Z7)*U7,0)))))</f>
        <v>#VALUE!</v>
      </c>
      <c r="AE7" s="949" t="str">
        <f>IF(OR(U7="",Z7="",Z7=0),"",IF(AD7=0,"",IF(AD7/U7&gt;L7,L7*U7,AD7)))</f>
        <v/>
      </c>
      <c r="AF7" s="832"/>
      <c r="AG7" s="50" t="str">
        <f t="shared" ref="AG7:AG42" si="5">IF(C7="","",IF(C7-U7=0,"",C7-U7))</f>
        <v/>
      </c>
      <c r="AH7" s="832" t="str">
        <f t="shared" ref="AH7:AH42" si="6">IF(AG7="","",AG7*L7)</f>
        <v/>
      </c>
      <c r="AI7" s="834"/>
      <c r="AJ7" s="318"/>
      <c r="AK7" s="7"/>
      <c r="AL7" s="7"/>
      <c r="AM7" s="7"/>
      <c r="AN7" s="444"/>
      <c r="AO7" s="190"/>
      <c r="AP7" s="190"/>
      <c r="AQ7" s="247">
        <f>IF(AND(COUNTIF(P7:T7,"X")=3,P7="X",S7="X",T7="X"),17,IF(COUNTIF(P7:T7,"x")=0,1,0))</f>
        <v>1</v>
      </c>
      <c r="AR7" s="46">
        <f>IF(AND(COUNTIF(P7:T7,"x")=2,P7="x",T7="X"),7,IF(AND(COUNTIF(P7:T7,"x")=1,P7="X"),4,IF(AND(COUNTIF(P7:T7,"x")=1,T7="X"),6,0)))</f>
        <v>0</v>
      </c>
      <c r="AS7" s="46">
        <f>IF(AND(COUNTIF(P7:T7,"x")=2,S7="X",R7="X"),9,IF(AND(COUNTIF(P7:T7,"x")=2,S7="X",P7="X"),11,IF(AND(COUNTIF(P7:T7,"x")=2,S7="X",T7="X"),12,IF(AND(COUNTIF(P7:T7,"x")=1,S7="X"),13,0))))</f>
        <v>0</v>
      </c>
      <c r="AT7" s="46">
        <f>IF(AND(COUNTIF(P7:T7,"X")=3,P7="X",R7="X",T7="X"),21,IF(AND(COUNTIF(P7:T7,"x")=1,R7="X"),8,IF(AND(COUNTIF(P7:T7,"x")=2,R7="X",P7="X"),15,IF(AND(COUNTIF(P7:T7,"x")=2,R7="X",T7="X"),16,0))))</f>
        <v>0</v>
      </c>
      <c r="AU7" s="46">
        <f>IF(AND(COUNTIF(P7:T7,"x")=4,P7="X",R7="X",S7="X",T7="X"),20,IF(AND(COUNTIF(P7:T7,"x")=3,R7="X",S7="X",T7="X"),20,IF(AND(COUNTIF(P7:T7,"x")=3,P7="X",R7="X",S7="X"),20,0)))</f>
        <v>0</v>
      </c>
      <c r="AV7" s="46">
        <f>SUM(AQ7:AU7)</f>
        <v>1</v>
      </c>
      <c r="AW7" s="115">
        <f>IF(U7="",0,IF(OR(AV7=8,AV7=9,AV7=14,AV7=20),0,IF(Q7&lt;&gt;"",AE7,0)))</f>
        <v>0</v>
      </c>
      <c r="AX7" s="115">
        <f t="shared" ref="AX7:AX18" si="7">IF(U7="",0,IF(OR(AV7=8,AV7=9,AV7=15,AV7=20,AV7=21),0,IF(P7&lt;&gt;"",AE7,0)))</f>
        <v>0</v>
      </c>
      <c r="AY7" s="46">
        <f t="shared" ref="AY7:AY18" si="8">IF(U7="",0,IF(OR(AV7=8,AV7=9,AV7=15,AV7=20,AV7=21),0,IF(P7&lt;&gt;"",U7,0)))</f>
        <v>0</v>
      </c>
      <c r="AZ7" s="242">
        <f>IF(OR(AV7=4,AV7=7),AX7,0)</f>
        <v>0</v>
      </c>
      <c r="BA7" s="242">
        <f>IF(OR(AV7=11,AV7=17),AX7,0)</f>
        <v>0</v>
      </c>
      <c r="BB7" s="46">
        <f>IF(AH7="",0,AH7)</f>
        <v>0</v>
      </c>
      <c r="BC7" s="447">
        <f>IF(OR(U7="",AV7=20),0,IF(OR(AV7=4,AV7=5,AV7=6,AV7=7,AV7=3,AV7=1),U7,0))</f>
        <v>0</v>
      </c>
      <c r="BD7" s="448">
        <f>IF(U7="",0,IF(OR(AV7=4,AV7=5,AV7=6,AV7=7,AV7=3,AV7=1,AV7=20),AE7,0))</f>
        <v>0</v>
      </c>
      <c r="BE7" s="449">
        <f>IF(U7="",0,IF(OR(AV7=4,AV7=5,AV7=6,AV7=7,AV7=3,AV7=1,AV7=20),N7-BB7,0))</f>
        <v>0</v>
      </c>
      <c r="BF7" s="240">
        <f>IF(OR(U7="",AV7=20),0,IF(OR(AV7=8,AV7=14,AV7=15,AV7=16,AV7=21),U7,0))</f>
        <v>0</v>
      </c>
      <c r="BG7" s="46">
        <f>IF(OR(U7="",AV7=20),0,IF(OR(AV7=8,AV7=14,AV7=15,AV7=16,AV7=21),AE7,0))</f>
        <v>0</v>
      </c>
      <c r="BH7" s="242">
        <f>IF(OR(U7="",AV7=20),0,IF(OR(AV7=8,AV7=14,AV7=15,AV7=16,AV7=21),N7-BB7,0))</f>
        <v>0</v>
      </c>
      <c r="BI7" s="450">
        <f>IF(U7="",0,IF(OR(AV7=9,AV7=20),U7,0))</f>
        <v>0</v>
      </c>
      <c r="BJ7" s="451">
        <f>IF(U7="",0,IF(OR(AV7=9,AV7=20),AE7,0))</f>
        <v>0</v>
      </c>
      <c r="BK7" s="452">
        <f>IF(U7="",0,IF(OR(AV7=9,AV7=20),N7-BB7,0))</f>
        <v>0</v>
      </c>
      <c r="BL7" s="244">
        <f>IF(OR(U7="",AV7=20),0,IF(OR(AV7=10,AV7=11,AV7=12,AV7=13,AV7=17,AV7=18),U7,0))</f>
        <v>0</v>
      </c>
      <c r="BM7" s="115">
        <f>IF(OR(U7="",AV7=20),0,IF(OR(AV7=10,AV7=11,AV7=12,AV7=13,AV7=17,AV7=18),AE7,0))</f>
        <v>0</v>
      </c>
      <c r="BN7" s="245">
        <f>IF(OR(U7="",AV7=20),0,IF(OR(AV7=10,AV7=11,AV7=12,AV7=13,AV7=17,AV7=18),N7-BB7,0))</f>
        <v>0</v>
      </c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</row>
    <row r="8" spans="2:85" ht="13.15" customHeight="1" x14ac:dyDescent="0.25">
      <c r="B8" s="41"/>
      <c r="C8" s="816"/>
      <c r="D8" s="817"/>
      <c r="E8" s="45"/>
      <c r="F8" s="816"/>
      <c r="G8" s="817"/>
      <c r="H8" s="44"/>
      <c r="I8" s="816"/>
      <c r="J8" s="817"/>
      <c r="K8" s="45"/>
      <c r="L8" s="830"/>
      <c r="M8" s="831"/>
      <c r="N8" s="781" t="str">
        <f t="shared" si="0"/>
        <v/>
      </c>
      <c r="O8" s="782"/>
      <c r="P8" s="261"/>
      <c r="Q8" s="262"/>
      <c r="R8" s="263"/>
      <c r="S8" s="208"/>
      <c r="T8" s="118"/>
      <c r="U8" s="45"/>
      <c r="V8" s="47" t="str">
        <f t="shared" si="1"/>
        <v/>
      </c>
      <c r="W8" s="48">
        <f t="shared" si="2"/>
        <v>0</v>
      </c>
      <c r="X8" s="47">
        <f t="shared" si="3"/>
        <v>0</v>
      </c>
      <c r="Y8" s="382" t="str">
        <f t="shared" ref="Y8:Y42" si="9">IF(OR(L8="",U8=""),"",IF(AND(E8=1,L8&gt;=45),45,IF(AND(E8=1,L8&lt;45),45,IF(AND(E8=2,L8&gt;60),60,IF(AND(E8=2,L8&lt;60),60,IF(AND(F8=3,L8&gt;72),72,IF(AND(E8&gt;2,X8*12+60&gt;L8),X8*12+60,X8*12+60)))))))</f>
        <v/>
      </c>
      <c r="Z8" s="832" t="str">
        <f t="shared" ref="Z8:Z52" si="10">IF(OR(L8="",U8="",U8=0),"",IF(AND(E8=1,L8&gt;=45),45,IF(AND(E8=1,L8&lt;45),L8,IF(AND(E8=2,L8&gt;60),60,IF(AND(E8=2,L8&lt;60),L8,IF(AND(F8=3,L8&gt;72),72,IF(AND(E8&gt;2,X8*12+60&gt;L8),L8,X8*12+60)))))))</f>
        <v/>
      </c>
      <c r="AA8" s="834"/>
      <c r="AB8" s="49" t="str">
        <f>IF(AND(P8="x",S8="x",T8="x"),"",IF(AND(P8="x",R8="x",S8="x"),"",IF(OR(AV8=8,AV8=9,U8=""),"",IF(OR(AV8=4,AV8=11),Z8*16/100,""))))</f>
        <v/>
      </c>
      <c r="AC8" s="126"/>
      <c r="AD8" s="49" t="e">
        <f t="shared" si="4"/>
        <v>#VALUE!</v>
      </c>
      <c r="AE8" s="949" t="str">
        <f t="shared" ref="AE8:AE52" si="11">IF(OR(U8="",Z8="",Z8=0),"",IF(AD8=0,"",IF(AD8/U8&gt;L8,L8*U8,AD8)))</f>
        <v/>
      </c>
      <c r="AF8" s="832"/>
      <c r="AG8" s="50" t="str">
        <f t="shared" si="5"/>
        <v/>
      </c>
      <c r="AH8" s="832" t="str">
        <f t="shared" si="6"/>
        <v/>
      </c>
      <c r="AI8" s="834"/>
      <c r="AJ8" s="318"/>
      <c r="AK8" s="7"/>
      <c r="AL8" s="7"/>
      <c r="AM8" s="7"/>
      <c r="AN8" s="444"/>
      <c r="AO8" s="190"/>
      <c r="AP8" s="190"/>
      <c r="AQ8" s="247">
        <f t="shared" ref="AQ8:AQ52" si="12">IF(AND(COUNTIF(P8:T8,"X")=3,P8="X",S8="X",T8="X"),17,IF(COUNTIF(P8:T8,"x")=0,1,0))</f>
        <v>1</v>
      </c>
      <c r="AR8" s="46">
        <f t="shared" ref="AR8:AR52" si="13">IF(AND(COUNTIF(P8:T8,"x")=2,P8="x",T8="X"),7,IF(AND(COUNTIF(P8:T8,"x")=1,P8="X"),4,IF(AND(COUNTIF(P8:T8,"x")=1,T8="X"),6,0)))</f>
        <v>0</v>
      </c>
      <c r="AS8" s="46">
        <f t="shared" ref="AS8:AS52" si="14">IF(AND(COUNTIF(P8:T8,"x")=2,S8="X",R8="X"),9,IF(AND(COUNTIF(P8:T8,"x")=2,S8="X",P8="X"),11,IF(AND(COUNTIF(P8:T8,"x")=2,S8="X",T8="X"),12,IF(AND(COUNTIF(P8:T8,"x")=1,S8="X"),13,0))))</f>
        <v>0</v>
      </c>
      <c r="AT8" s="46">
        <f t="shared" ref="AT8:AT52" si="15">IF(AND(COUNTIF(P8:T8,"X")=3,P8="X",R8="X",T8="X"),21,IF(AND(COUNTIF(P8:T8,"x")=1,R8="X"),8,IF(AND(COUNTIF(P8:T8,"x")=2,R8="X",P8="X"),15,IF(AND(COUNTIF(P8:T8,"x")=2,R8="X",T8="X"),16,0))))</f>
        <v>0</v>
      </c>
      <c r="AU8" s="46">
        <f t="shared" ref="AU8:AU52" si="16">IF(AND(COUNTIF(P8:T8,"x")=4,P8="X",R8="X",S8="X",T8="X"),20,IF(AND(COUNTIF(P8:T8,"x")=3,R8="X",S8="X",T8="X"),20,IF(AND(COUNTIF(P8:T8,"x")=3,P8="X",R8="X",S8="X"),20,0)))</f>
        <v>0</v>
      </c>
      <c r="AV8" s="46">
        <f t="shared" ref="AV8:AV52" si="17">SUM(AQ8:AU8)</f>
        <v>1</v>
      </c>
      <c r="AW8" s="115">
        <f t="shared" ref="AW8:AW52" si="18">IF(U8="",0,IF(OR(AV8=8,AV8=9,AV8=14,AV8=20),0,IF(Q8&lt;&gt;"",AE8,0)))</f>
        <v>0</v>
      </c>
      <c r="AX8" s="115">
        <f t="shared" si="7"/>
        <v>0</v>
      </c>
      <c r="AY8" s="46">
        <f t="shared" si="8"/>
        <v>0</v>
      </c>
      <c r="AZ8" s="242">
        <f t="shared" ref="AZ8:AZ52" si="19">IF(OR(AV8=4,AV8=7),AX8,0)</f>
        <v>0</v>
      </c>
      <c r="BA8" s="242">
        <f t="shared" ref="BA8:BA52" si="20">IF(OR(AV8=11,AV8=17),AX8,0)</f>
        <v>0</v>
      </c>
      <c r="BB8" s="46">
        <f t="shared" ref="BB8:BB52" si="21">IF(AH8="",0,AH8)</f>
        <v>0</v>
      </c>
      <c r="BC8" s="273">
        <f t="shared" ref="BC8:BC52" si="22">IF(OR(U8="",AV8=20),0,IF(OR(AV8=4,AV8=5,AV8=6,AV8=7,AV8=3,AV8=1),U8,0))</f>
        <v>0</v>
      </c>
      <c r="BD8" s="241">
        <f t="shared" ref="BD8:BD52" si="23">IF(OR(U8="",AV8=20),0,IF(OR(AV8=4,AV8=5,AV8=6,AV8=7,AV8=3,AV8=1),AE8,0))</f>
        <v>0</v>
      </c>
      <c r="BE8" s="243">
        <f t="shared" ref="BE8:BE52" si="24">IF(OR(U8="",AV8=20),0,IF(OR(AV8=4,AV8=5,AV8=6,AV8=7,AV8=3,AV8=1),N8-BB8,0))</f>
        <v>0</v>
      </c>
      <c r="BF8" s="240">
        <f t="shared" ref="BF8:BF52" si="25">IF(OR(U8="",AV8=20),0,IF(OR(AV8=8,AV8=14,AV8=15,AV8=16,AV8=21),U8,0))</f>
        <v>0</v>
      </c>
      <c r="BG8" s="46">
        <f t="shared" ref="BG8:BG52" si="26">IF(OR(U8="",AV8=20),0,IF(OR(AV8=8,AV8=14,AV8=15,AV8=16,AV8=21),AE8,0))</f>
        <v>0</v>
      </c>
      <c r="BH8" s="242">
        <f t="shared" ref="BH8:BH52" si="27">IF(OR(U8="",AV8=20),0,IF(OR(AV8=8,AV8=14,AV8=15,AV8=16,AV8=21),N8-BB8,0))</f>
        <v>0</v>
      </c>
      <c r="BI8" s="450">
        <f t="shared" ref="BI8:BI52" si="28">IF(U8="",0,IF(OR(AV8=9,AV8=20),U8,0))</f>
        <v>0</v>
      </c>
      <c r="BJ8" s="451">
        <f t="shared" ref="BJ8:BJ52" si="29">IF(U8="",0,IF(OR(AV8=9,AV8=20),AE8,0))</f>
        <v>0</v>
      </c>
      <c r="BK8" s="452">
        <f t="shared" ref="BK8:BK52" si="30">IF(U8="",0,IF(OR(AV8=9,AV8=20),N8-BB8,0))</f>
        <v>0</v>
      </c>
      <c r="BL8" s="244">
        <f t="shared" ref="BL8:BL52" si="31">IF(OR(U8="",AV8=20),0,IF(OR(AV8=10,AV8=11,AV8=12,AV8=13,AV8=17,AV8=18),U8,0))</f>
        <v>0</v>
      </c>
      <c r="BM8" s="115">
        <f t="shared" ref="BM8:BM52" si="32">IF(OR(U8="",AV8=20),0,IF(OR(AV8=10,AV8=11,AV8=12,AV8=13,AV8=17,AV8=18),AE8,0))</f>
        <v>0</v>
      </c>
      <c r="BN8" s="245">
        <f t="shared" ref="BN8:BN52" si="33">IF(OR(U8="",AV8=20),0,IF(OR(AV8=10,AV8=11,AV8=12,AV8=13,AV8=17,AV8=18),N8-BB8,0))</f>
        <v>0</v>
      </c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</row>
    <row r="9" spans="2:85" ht="13.15" customHeight="1" x14ac:dyDescent="0.25">
      <c r="B9" s="41"/>
      <c r="C9" s="816"/>
      <c r="D9" s="817"/>
      <c r="E9" s="45"/>
      <c r="F9" s="816"/>
      <c r="G9" s="817"/>
      <c r="H9" s="44"/>
      <c r="I9" s="816"/>
      <c r="J9" s="817"/>
      <c r="K9" s="45"/>
      <c r="L9" s="830"/>
      <c r="M9" s="831"/>
      <c r="N9" s="781" t="str">
        <f t="shared" si="0"/>
        <v/>
      </c>
      <c r="O9" s="782"/>
      <c r="P9" s="116"/>
      <c r="Q9" s="117"/>
      <c r="R9" s="208"/>
      <c r="S9" s="208"/>
      <c r="T9" s="118"/>
      <c r="U9" s="45"/>
      <c r="V9" s="47" t="str">
        <f t="shared" si="1"/>
        <v/>
      </c>
      <c r="W9" s="48">
        <f t="shared" si="2"/>
        <v>0</v>
      </c>
      <c r="X9" s="47">
        <f t="shared" si="3"/>
        <v>0</v>
      </c>
      <c r="Y9" s="382" t="str">
        <f t="shared" si="9"/>
        <v/>
      </c>
      <c r="Z9" s="832" t="str">
        <f t="shared" si="10"/>
        <v/>
      </c>
      <c r="AA9" s="834"/>
      <c r="AB9" s="49" t="str">
        <f t="shared" ref="AB9:AB52" si="34">IF(AND(P9="x",S9="x",T9="x"),"",IF(AND(P9="x",R9="x",S9="x"),"",IF(OR(AV9=8,AV9=9,U9=""),"",IF(OR(AV9=4,AV9=11),Z9*16/100,""))))</f>
        <v/>
      </c>
      <c r="AC9" s="126"/>
      <c r="AD9" s="49" t="e">
        <f t="shared" si="4"/>
        <v>#VALUE!</v>
      </c>
      <c r="AE9" s="949" t="str">
        <f t="shared" si="11"/>
        <v/>
      </c>
      <c r="AF9" s="832"/>
      <c r="AG9" s="50" t="str">
        <f t="shared" si="5"/>
        <v/>
      </c>
      <c r="AH9" s="832" t="str">
        <f t="shared" si="6"/>
        <v/>
      </c>
      <c r="AI9" s="834"/>
      <c r="AJ9" s="318"/>
      <c r="AK9" s="7"/>
      <c r="AL9" s="7"/>
      <c r="AM9" s="7"/>
      <c r="AN9" s="7"/>
      <c r="AO9" s="190"/>
      <c r="AP9" s="190"/>
      <c r="AQ9" s="247">
        <f t="shared" si="12"/>
        <v>1</v>
      </c>
      <c r="AR9" s="46">
        <f t="shared" si="13"/>
        <v>0</v>
      </c>
      <c r="AS9" s="46">
        <f t="shared" si="14"/>
        <v>0</v>
      </c>
      <c r="AT9" s="46">
        <f t="shared" si="15"/>
        <v>0</v>
      </c>
      <c r="AU9" s="46">
        <f t="shared" si="16"/>
        <v>0</v>
      </c>
      <c r="AV9" s="46">
        <f t="shared" si="17"/>
        <v>1</v>
      </c>
      <c r="AW9" s="115">
        <f t="shared" si="18"/>
        <v>0</v>
      </c>
      <c r="AX9" s="115">
        <f t="shared" si="7"/>
        <v>0</v>
      </c>
      <c r="AY9" s="46">
        <f t="shared" si="8"/>
        <v>0</v>
      </c>
      <c r="AZ9" s="242">
        <f t="shared" si="19"/>
        <v>0</v>
      </c>
      <c r="BA9" s="242">
        <f t="shared" si="20"/>
        <v>0</v>
      </c>
      <c r="BB9" s="46">
        <f t="shared" si="21"/>
        <v>0</v>
      </c>
      <c r="BC9" s="273">
        <f t="shared" si="22"/>
        <v>0</v>
      </c>
      <c r="BD9" s="241">
        <f t="shared" si="23"/>
        <v>0</v>
      </c>
      <c r="BE9" s="243">
        <f t="shared" si="24"/>
        <v>0</v>
      </c>
      <c r="BF9" s="240">
        <f t="shared" si="25"/>
        <v>0</v>
      </c>
      <c r="BG9" s="46">
        <f t="shared" si="26"/>
        <v>0</v>
      </c>
      <c r="BH9" s="242">
        <f t="shared" si="27"/>
        <v>0</v>
      </c>
      <c r="BI9" s="450">
        <f t="shared" si="28"/>
        <v>0</v>
      </c>
      <c r="BJ9" s="451">
        <f t="shared" si="29"/>
        <v>0</v>
      </c>
      <c r="BK9" s="452">
        <f t="shared" si="30"/>
        <v>0</v>
      </c>
      <c r="BL9" s="244">
        <f t="shared" si="31"/>
        <v>0</v>
      </c>
      <c r="BM9" s="115">
        <f t="shared" si="32"/>
        <v>0</v>
      </c>
      <c r="BN9" s="245">
        <f t="shared" si="33"/>
        <v>0</v>
      </c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</row>
    <row r="10" spans="2:85" ht="13.15" customHeight="1" x14ac:dyDescent="0.25">
      <c r="B10" s="41"/>
      <c r="C10" s="816"/>
      <c r="D10" s="817"/>
      <c r="E10" s="45"/>
      <c r="F10" s="816"/>
      <c r="G10" s="817"/>
      <c r="H10" s="44"/>
      <c r="I10" s="816"/>
      <c r="J10" s="817"/>
      <c r="K10" s="45"/>
      <c r="L10" s="830"/>
      <c r="M10" s="831"/>
      <c r="N10" s="781" t="str">
        <f t="shared" si="0"/>
        <v/>
      </c>
      <c r="O10" s="782"/>
      <c r="P10" s="116"/>
      <c r="Q10" s="117"/>
      <c r="R10" s="208"/>
      <c r="S10" s="208"/>
      <c r="T10" s="118"/>
      <c r="U10" s="45"/>
      <c r="V10" s="47" t="str">
        <f t="shared" si="1"/>
        <v/>
      </c>
      <c r="W10" s="48">
        <f t="shared" si="2"/>
        <v>0</v>
      </c>
      <c r="X10" s="47">
        <f t="shared" si="3"/>
        <v>0</v>
      </c>
      <c r="Y10" s="382" t="str">
        <f t="shared" si="9"/>
        <v/>
      </c>
      <c r="Z10" s="832" t="str">
        <f t="shared" si="10"/>
        <v/>
      </c>
      <c r="AA10" s="834"/>
      <c r="AB10" s="49" t="str">
        <f t="shared" si="34"/>
        <v/>
      </c>
      <c r="AC10" s="126"/>
      <c r="AD10" s="49" t="e">
        <f t="shared" si="4"/>
        <v>#VALUE!</v>
      </c>
      <c r="AE10" s="949" t="str">
        <f t="shared" si="11"/>
        <v/>
      </c>
      <c r="AF10" s="832"/>
      <c r="AG10" s="50" t="str">
        <f t="shared" si="5"/>
        <v/>
      </c>
      <c r="AH10" s="832" t="str">
        <f t="shared" si="6"/>
        <v/>
      </c>
      <c r="AI10" s="834"/>
      <c r="AJ10" s="318"/>
      <c r="AK10" s="7"/>
      <c r="AL10" s="7"/>
      <c r="AM10" s="7"/>
      <c r="AN10" s="444"/>
      <c r="AO10" s="190"/>
      <c r="AP10" s="190"/>
      <c r="AQ10" s="247">
        <f t="shared" si="12"/>
        <v>1</v>
      </c>
      <c r="AR10" s="46">
        <f t="shared" si="13"/>
        <v>0</v>
      </c>
      <c r="AS10" s="46">
        <f t="shared" si="14"/>
        <v>0</v>
      </c>
      <c r="AT10" s="46">
        <f t="shared" si="15"/>
        <v>0</v>
      </c>
      <c r="AU10" s="46">
        <f t="shared" si="16"/>
        <v>0</v>
      </c>
      <c r="AV10" s="46">
        <f t="shared" si="17"/>
        <v>1</v>
      </c>
      <c r="AW10" s="115">
        <f t="shared" si="18"/>
        <v>0</v>
      </c>
      <c r="AX10" s="115">
        <f t="shared" si="7"/>
        <v>0</v>
      </c>
      <c r="AY10" s="46">
        <f t="shared" si="8"/>
        <v>0</v>
      </c>
      <c r="AZ10" s="242">
        <f t="shared" si="19"/>
        <v>0</v>
      </c>
      <c r="BA10" s="242">
        <f t="shared" si="20"/>
        <v>0</v>
      </c>
      <c r="BB10" s="46">
        <f t="shared" si="21"/>
        <v>0</v>
      </c>
      <c r="BC10" s="273">
        <f t="shared" si="22"/>
        <v>0</v>
      </c>
      <c r="BD10" s="241">
        <f t="shared" si="23"/>
        <v>0</v>
      </c>
      <c r="BE10" s="243">
        <f t="shared" si="24"/>
        <v>0</v>
      </c>
      <c r="BF10" s="240">
        <f t="shared" si="25"/>
        <v>0</v>
      </c>
      <c r="BG10" s="46">
        <f t="shared" si="26"/>
        <v>0</v>
      </c>
      <c r="BH10" s="242">
        <f t="shared" si="27"/>
        <v>0</v>
      </c>
      <c r="BI10" s="450">
        <f t="shared" si="28"/>
        <v>0</v>
      </c>
      <c r="BJ10" s="451">
        <f t="shared" si="29"/>
        <v>0</v>
      </c>
      <c r="BK10" s="452">
        <f t="shared" si="30"/>
        <v>0</v>
      </c>
      <c r="BL10" s="244">
        <f t="shared" si="31"/>
        <v>0</v>
      </c>
      <c r="BM10" s="115">
        <f t="shared" si="32"/>
        <v>0</v>
      </c>
      <c r="BN10" s="245">
        <f t="shared" si="33"/>
        <v>0</v>
      </c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</row>
    <row r="11" spans="2:85" ht="13.15" customHeight="1" x14ac:dyDescent="0.25">
      <c r="B11" s="41"/>
      <c r="C11" s="816"/>
      <c r="D11" s="817"/>
      <c r="E11" s="45"/>
      <c r="F11" s="816"/>
      <c r="G11" s="817"/>
      <c r="H11" s="44"/>
      <c r="I11" s="816"/>
      <c r="J11" s="817"/>
      <c r="K11" s="45"/>
      <c r="L11" s="830"/>
      <c r="M11" s="831"/>
      <c r="N11" s="781" t="str">
        <f t="shared" si="0"/>
        <v/>
      </c>
      <c r="O11" s="782"/>
      <c r="P11" s="116"/>
      <c r="Q11" s="117"/>
      <c r="R11" s="208"/>
      <c r="S11" s="208"/>
      <c r="T11" s="118"/>
      <c r="U11" s="45"/>
      <c r="V11" s="47" t="str">
        <f t="shared" si="1"/>
        <v/>
      </c>
      <c r="W11" s="48">
        <f t="shared" si="2"/>
        <v>0</v>
      </c>
      <c r="X11" s="47">
        <f t="shared" si="3"/>
        <v>0</v>
      </c>
      <c r="Y11" s="382" t="str">
        <f t="shared" si="9"/>
        <v/>
      </c>
      <c r="Z11" s="832" t="str">
        <f t="shared" si="10"/>
        <v/>
      </c>
      <c r="AA11" s="834"/>
      <c r="AB11" s="49" t="str">
        <f t="shared" si="34"/>
        <v/>
      </c>
      <c r="AC11" s="126"/>
      <c r="AD11" s="49" t="e">
        <f t="shared" si="4"/>
        <v>#VALUE!</v>
      </c>
      <c r="AE11" s="949" t="str">
        <f t="shared" si="11"/>
        <v/>
      </c>
      <c r="AF11" s="832"/>
      <c r="AG11" s="50" t="str">
        <f t="shared" si="5"/>
        <v/>
      </c>
      <c r="AH11" s="832" t="str">
        <f t="shared" si="6"/>
        <v/>
      </c>
      <c r="AI11" s="834"/>
      <c r="AJ11" s="318"/>
      <c r="AK11" s="7"/>
      <c r="AL11" s="7"/>
      <c r="AM11" s="7"/>
      <c r="AN11" s="444"/>
      <c r="AO11" s="190"/>
      <c r="AP11" s="190"/>
      <c r="AQ11" s="247">
        <f t="shared" si="12"/>
        <v>1</v>
      </c>
      <c r="AR11" s="46">
        <f t="shared" si="13"/>
        <v>0</v>
      </c>
      <c r="AS11" s="46">
        <f t="shared" si="14"/>
        <v>0</v>
      </c>
      <c r="AT11" s="46">
        <f t="shared" si="15"/>
        <v>0</v>
      </c>
      <c r="AU11" s="46">
        <f t="shared" si="16"/>
        <v>0</v>
      </c>
      <c r="AV11" s="46">
        <f t="shared" si="17"/>
        <v>1</v>
      </c>
      <c r="AW11" s="115">
        <f t="shared" si="18"/>
        <v>0</v>
      </c>
      <c r="AX11" s="115">
        <f t="shared" si="7"/>
        <v>0</v>
      </c>
      <c r="AY11" s="46">
        <f t="shared" si="8"/>
        <v>0</v>
      </c>
      <c r="AZ11" s="242">
        <f t="shared" si="19"/>
        <v>0</v>
      </c>
      <c r="BA11" s="242">
        <f t="shared" si="20"/>
        <v>0</v>
      </c>
      <c r="BB11" s="46">
        <f t="shared" si="21"/>
        <v>0</v>
      </c>
      <c r="BC11" s="273">
        <f t="shared" si="22"/>
        <v>0</v>
      </c>
      <c r="BD11" s="241">
        <f t="shared" si="23"/>
        <v>0</v>
      </c>
      <c r="BE11" s="243">
        <f t="shared" si="24"/>
        <v>0</v>
      </c>
      <c r="BF11" s="240">
        <f t="shared" si="25"/>
        <v>0</v>
      </c>
      <c r="BG11" s="46">
        <f t="shared" si="26"/>
        <v>0</v>
      </c>
      <c r="BH11" s="242">
        <f t="shared" si="27"/>
        <v>0</v>
      </c>
      <c r="BI11" s="450">
        <f t="shared" si="28"/>
        <v>0</v>
      </c>
      <c r="BJ11" s="451">
        <f t="shared" si="29"/>
        <v>0</v>
      </c>
      <c r="BK11" s="452">
        <f t="shared" si="30"/>
        <v>0</v>
      </c>
      <c r="BL11" s="244">
        <f t="shared" si="31"/>
        <v>0</v>
      </c>
      <c r="BM11" s="115">
        <f t="shared" si="32"/>
        <v>0</v>
      </c>
      <c r="BN11" s="245">
        <f t="shared" si="33"/>
        <v>0</v>
      </c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</row>
    <row r="12" spans="2:85" ht="13.15" customHeight="1" x14ac:dyDescent="0.25">
      <c r="B12" s="41"/>
      <c r="C12" s="816"/>
      <c r="D12" s="817"/>
      <c r="E12" s="45"/>
      <c r="F12" s="816"/>
      <c r="G12" s="817"/>
      <c r="H12" s="44"/>
      <c r="I12" s="816"/>
      <c r="J12" s="817"/>
      <c r="K12" s="45"/>
      <c r="L12" s="830"/>
      <c r="M12" s="831"/>
      <c r="N12" s="781" t="str">
        <f t="shared" si="0"/>
        <v/>
      </c>
      <c r="O12" s="782"/>
      <c r="P12" s="116"/>
      <c r="Q12" s="117"/>
      <c r="R12" s="208"/>
      <c r="S12" s="208"/>
      <c r="T12" s="118"/>
      <c r="U12" s="45"/>
      <c r="V12" s="47" t="str">
        <f t="shared" si="1"/>
        <v/>
      </c>
      <c r="W12" s="48">
        <f t="shared" si="2"/>
        <v>0</v>
      </c>
      <c r="X12" s="47">
        <f t="shared" si="3"/>
        <v>0</v>
      </c>
      <c r="Y12" s="382" t="str">
        <f t="shared" si="9"/>
        <v/>
      </c>
      <c r="Z12" s="832" t="str">
        <f t="shared" si="10"/>
        <v/>
      </c>
      <c r="AA12" s="834"/>
      <c r="AB12" s="49" t="str">
        <f t="shared" si="34"/>
        <v/>
      </c>
      <c r="AC12" s="126"/>
      <c r="AD12" s="49" t="e">
        <f t="shared" si="4"/>
        <v>#VALUE!</v>
      </c>
      <c r="AE12" s="949" t="str">
        <f t="shared" si="11"/>
        <v/>
      </c>
      <c r="AF12" s="832"/>
      <c r="AG12" s="50" t="str">
        <f t="shared" si="5"/>
        <v/>
      </c>
      <c r="AH12" s="832" t="str">
        <f t="shared" si="6"/>
        <v/>
      </c>
      <c r="AI12" s="834"/>
      <c r="AJ12" s="318"/>
      <c r="AK12" s="7"/>
      <c r="AL12" s="7"/>
      <c r="AM12" s="7"/>
      <c r="AN12" s="444"/>
      <c r="AO12" s="190"/>
      <c r="AP12" s="190"/>
      <c r="AQ12" s="247">
        <f t="shared" si="12"/>
        <v>1</v>
      </c>
      <c r="AR12" s="46">
        <f t="shared" si="13"/>
        <v>0</v>
      </c>
      <c r="AS12" s="46">
        <f t="shared" si="14"/>
        <v>0</v>
      </c>
      <c r="AT12" s="46">
        <f t="shared" si="15"/>
        <v>0</v>
      </c>
      <c r="AU12" s="46">
        <f t="shared" si="16"/>
        <v>0</v>
      </c>
      <c r="AV12" s="46">
        <f t="shared" si="17"/>
        <v>1</v>
      </c>
      <c r="AW12" s="115">
        <f t="shared" si="18"/>
        <v>0</v>
      </c>
      <c r="AX12" s="115">
        <f t="shared" si="7"/>
        <v>0</v>
      </c>
      <c r="AY12" s="46">
        <f t="shared" si="8"/>
        <v>0</v>
      </c>
      <c r="AZ12" s="242">
        <f t="shared" si="19"/>
        <v>0</v>
      </c>
      <c r="BA12" s="242">
        <f t="shared" si="20"/>
        <v>0</v>
      </c>
      <c r="BB12" s="46">
        <f t="shared" si="21"/>
        <v>0</v>
      </c>
      <c r="BC12" s="273">
        <f t="shared" si="22"/>
        <v>0</v>
      </c>
      <c r="BD12" s="241">
        <f t="shared" si="23"/>
        <v>0</v>
      </c>
      <c r="BE12" s="243">
        <f t="shared" si="24"/>
        <v>0</v>
      </c>
      <c r="BF12" s="240">
        <f t="shared" si="25"/>
        <v>0</v>
      </c>
      <c r="BG12" s="46">
        <f t="shared" si="26"/>
        <v>0</v>
      </c>
      <c r="BH12" s="242">
        <f t="shared" si="27"/>
        <v>0</v>
      </c>
      <c r="BI12" s="450">
        <f t="shared" si="28"/>
        <v>0</v>
      </c>
      <c r="BJ12" s="451">
        <f t="shared" si="29"/>
        <v>0</v>
      </c>
      <c r="BK12" s="452">
        <f t="shared" si="30"/>
        <v>0</v>
      </c>
      <c r="BL12" s="244">
        <f t="shared" si="31"/>
        <v>0</v>
      </c>
      <c r="BM12" s="115">
        <f t="shared" si="32"/>
        <v>0</v>
      </c>
      <c r="BN12" s="245">
        <f t="shared" si="33"/>
        <v>0</v>
      </c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</row>
    <row r="13" spans="2:85" ht="13.15" customHeight="1" x14ac:dyDescent="0.25">
      <c r="B13" s="41"/>
      <c r="C13" s="816"/>
      <c r="D13" s="817"/>
      <c r="E13" s="45"/>
      <c r="F13" s="816"/>
      <c r="G13" s="817"/>
      <c r="H13" s="44"/>
      <c r="I13" s="816"/>
      <c r="J13" s="817"/>
      <c r="K13" s="45"/>
      <c r="L13" s="830"/>
      <c r="M13" s="831"/>
      <c r="N13" s="781" t="str">
        <f t="shared" si="0"/>
        <v/>
      </c>
      <c r="O13" s="782"/>
      <c r="P13" s="116"/>
      <c r="Q13" s="117"/>
      <c r="R13" s="208"/>
      <c r="S13" s="208"/>
      <c r="T13" s="118"/>
      <c r="U13" s="265"/>
      <c r="V13" s="47" t="str">
        <f t="shared" si="1"/>
        <v/>
      </c>
      <c r="W13" s="48">
        <f t="shared" si="2"/>
        <v>0</v>
      </c>
      <c r="X13" s="47">
        <f t="shared" si="3"/>
        <v>0</v>
      </c>
      <c r="Y13" s="382" t="str">
        <f t="shared" si="9"/>
        <v/>
      </c>
      <c r="Z13" s="832" t="str">
        <f t="shared" si="10"/>
        <v/>
      </c>
      <c r="AA13" s="834"/>
      <c r="AB13" s="49" t="str">
        <f t="shared" si="34"/>
        <v/>
      </c>
      <c r="AC13" s="126"/>
      <c r="AD13" s="49" t="e">
        <f t="shared" si="4"/>
        <v>#VALUE!</v>
      </c>
      <c r="AE13" s="949" t="str">
        <f t="shared" si="11"/>
        <v/>
      </c>
      <c r="AF13" s="832"/>
      <c r="AG13" s="50" t="str">
        <f t="shared" si="5"/>
        <v/>
      </c>
      <c r="AH13" s="832" t="str">
        <f t="shared" si="6"/>
        <v/>
      </c>
      <c r="AI13" s="834"/>
      <c r="AJ13" s="318"/>
      <c r="AK13" s="7"/>
      <c r="AL13" s="7"/>
      <c r="AM13" s="7"/>
      <c r="AN13" s="7"/>
      <c r="AO13" s="190"/>
      <c r="AP13" s="190"/>
      <c r="AQ13" s="247">
        <f t="shared" si="12"/>
        <v>1</v>
      </c>
      <c r="AR13" s="46">
        <f t="shared" si="13"/>
        <v>0</v>
      </c>
      <c r="AS13" s="46">
        <f t="shared" si="14"/>
        <v>0</v>
      </c>
      <c r="AT13" s="46">
        <f t="shared" si="15"/>
        <v>0</v>
      </c>
      <c r="AU13" s="46">
        <f t="shared" si="16"/>
        <v>0</v>
      </c>
      <c r="AV13" s="46">
        <f t="shared" si="17"/>
        <v>1</v>
      </c>
      <c r="AW13" s="115">
        <f t="shared" si="18"/>
        <v>0</v>
      </c>
      <c r="AX13" s="115">
        <f t="shared" si="7"/>
        <v>0</v>
      </c>
      <c r="AY13" s="46">
        <f t="shared" si="8"/>
        <v>0</v>
      </c>
      <c r="AZ13" s="242">
        <f t="shared" si="19"/>
        <v>0</v>
      </c>
      <c r="BA13" s="242">
        <f t="shared" si="20"/>
        <v>0</v>
      </c>
      <c r="BB13" s="46">
        <f t="shared" si="21"/>
        <v>0</v>
      </c>
      <c r="BC13" s="273">
        <f t="shared" si="22"/>
        <v>0</v>
      </c>
      <c r="BD13" s="241">
        <f t="shared" si="23"/>
        <v>0</v>
      </c>
      <c r="BE13" s="243">
        <f t="shared" si="24"/>
        <v>0</v>
      </c>
      <c r="BF13" s="240">
        <f t="shared" si="25"/>
        <v>0</v>
      </c>
      <c r="BG13" s="46">
        <f t="shared" si="26"/>
        <v>0</v>
      </c>
      <c r="BH13" s="242">
        <f t="shared" si="27"/>
        <v>0</v>
      </c>
      <c r="BI13" s="450">
        <f t="shared" si="28"/>
        <v>0</v>
      </c>
      <c r="BJ13" s="451">
        <f t="shared" si="29"/>
        <v>0</v>
      </c>
      <c r="BK13" s="452">
        <f t="shared" si="30"/>
        <v>0</v>
      </c>
      <c r="BL13" s="244">
        <f t="shared" si="31"/>
        <v>0</v>
      </c>
      <c r="BM13" s="115">
        <f t="shared" si="32"/>
        <v>0</v>
      </c>
      <c r="BN13" s="245">
        <f t="shared" si="33"/>
        <v>0</v>
      </c>
      <c r="BO13" s="7"/>
      <c r="BP13" s="7"/>
    </row>
    <row r="14" spans="2:85" ht="13.15" customHeight="1" x14ac:dyDescent="0.25">
      <c r="B14" s="41"/>
      <c r="C14" s="816"/>
      <c r="D14" s="817"/>
      <c r="E14" s="45"/>
      <c r="F14" s="816"/>
      <c r="G14" s="817"/>
      <c r="H14" s="44"/>
      <c r="I14" s="816"/>
      <c r="J14" s="817"/>
      <c r="K14" s="45"/>
      <c r="L14" s="830"/>
      <c r="M14" s="831"/>
      <c r="N14" s="781" t="str">
        <f t="shared" si="0"/>
        <v/>
      </c>
      <c r="O14" s="782"/>
      <c r="P14" s="116"/>
      <c r="Q14" s="117"/>
      <c r="R14" s="208"/>
      <c r="S14" s="208"/>
      <c r="T14" s="118"/>
      <c r="U14" s="45"/>
      <c r="V14" s="47" t="str">
        <f t="shared" si="1"/>
        <v/>
      </c>
      <c r="W14" s="48">
        <f t="shared" si="2"/>
        <v>0</v>
      </c>
      <c r="X14" s="47">
        <f t="shared" si="3"/>
        <v>0</v>
      </c>
      <c r="Y14" s="382" t="str">
        <f t="shared" si="9"/>
        <v/>
      </c>
      <c r="Z14" s="832" t="str">
        <f t="shared" si="10"/>
        <v/>
      </c>
      <c r="AA14" s="834"/>
      <c r="AB14" s="49" t="str">
        <f t="shared" si="34"/>
        <v/>
      </c>
      <c r="AC14" s="126"/>
      <c r="AD14" s="49" t="e">
        <f t="shared" si="4"/>
        <v>#VALUE!</v>
      </c>
      <c r="AE14" s="949" t="str">
        <f t="shared" si="11"/>
        <v/>
      </c>
      <c r="AF14" s="832"/>
      <c r="AG14" s="50" t="str">
        <f t="shared" si="5"/>
        <v/>
      </c>
      <c r="AH14" s="832" t="str">
        <f t="shared" si="6"/>
        <v/>
      </c>
      <c r="AI14" s="834"/>
      <c r="AJ14" s="318"/>
      <c r="AK14" s="7"/>
      <c r="AL14" s="7"/>
      <c r="AM14" s="7"/>
      <c r="AN14" s="7"/>
      <c r="AO14" s="190"/>
      <c r="AP14" s="190"/>
      <c r="AQ14" s="247">
        <f t="shared" si="12"/>
        <v>1</v>
      </c>
      <c r="AR14" s="46">
        <f t="shared" si="13"/>
        <v>0</v>
      </c>
      <c r="AS14" s="46">
        <f t="shared" si="14"/>
        <v>0</v>
      </c>
      <c r="AT14" s="46">
        <f t="shared" si="15"/>
        <v>0</v>
      </c>
      <c r="AU14" s="46">
        <f t="shared" si="16"/>
        <v>0</v>
      </c>
      <c r="AV14" s="46">
        <f t="shared" si="17"/>
        <v>1</v>
      </c>
      <c r="AW14" s="115">
        <f t="shared" si="18"/>
        <v>0</v>
      </c>
      <c r="AX14" s="115">
        <f t="shared" si="7"/>
        <v>0</v>
      </c>
      <c r="AY14" s="46">
        <f t="shared" si="8"/>
        <v>0</v>
      </c>
      <c r="AZ14" s="242">
        <f t="shared" si="19"/>
        <v>0</v>
      </c>
      <c r="BA14" s="242">
        <f t="shared" si="20"/>
        <v>0</v>
      </c>
      <c r="BB14" s="46">
        <f t="shared" si="21"/>
        <v>0</v>
      </c>
      <c r="BC14" s="273">
        <f t="shared" si="22"/>
        <v>0</v>
      </c>
      <c r="BD14" s="241">
        <f t="shared" si="23"/>
        <v>0</v>
      </c>
      <c r="BE14" s="243">
        <f t="shared" si="24"/>
        <v>0</v>
      </c>
      <c r="BF14" s="240">
        <f t="shared" si="25"/>
        <v>0</v>
      </c>
      <c r="BG14" s="46">
        <f t="shared" si="26"/>
        <v>0</v>
      </c>
      <c r="BH14" s="242">
        <f t="shared" si="27"/>
        <v>0</v>
      </c>
      <c r="BI14" s="450">
        <f t="shared" si="28"/>
        <v>0</v>
      </c>
      <c r="BJ14" s="451">
        <f t="shared" si="29"/>
        <v>0</v>
      </c>
      <c r="BK14" s="452">
        <f t="shared" si="30"/>
        <v>0</v>
      </c>
      <c r="BL14" s="244">
        <f t="shared" si="31"/>
        <v>0</v>
      </c>
      <c r="BM14" s="115">
        <f t="shared" si="32"/>
        <v>0</v>
      </c>
      <c r="BN14" s="245">
        <f t="shared" si="33"/>
        <v>0</v>
      </c>
      <c r="BO14" s="7"/>
      <c r="BP14" s="7"/>
    </row>
    <row r="15" spans="2:85" ht="13.15" customHeight="1" x14ac:dyDescent="0.25">
      <c r="B15" s="41"/>
      <c r="C15" s="816"/>
      <c r="D15" s="817"/>
      <c r="E15" s="45"/>
      <c r="F15" s="816"/>
      <c r="G15" s="817"/>
      <c r="H15" s="44"/>
      <c r="I15" s="816"/>
      <c r="J15" s="817"/>
      <c r="K15" s="45"/>
      <c r="L15" s="830"/>
      <c r="M15" s="831"/>
      <c r="N15" s="781" t="str">
        <f t="shared" si="0"/>
        <v/>
      </c>
      <c r="O15" s="782"/>
      <c r="P15" s="116"/>
      <c r="Q15" s="117"/>
      <c r="R15" s="208"/>
      <c r="S15" s="208"/>
      <c r="T15" s="118"/>
      <c r="U15" s="45"/>
      <c r="V15" s="47" t="str">
        <f t="shared" si="1"/>
        <v/>
      </c>
      <c r="W15" s="48">
        <f t="shared" si="2"/>
        <v>0</v>
      </c>
      <c r="X15" s="47">
        <f t="shared" si="3"/>
        <v>0</v>
      </c>
      <c r="Y15" s="382" t="str">
        <f t="shared" si="9"/>
        <v/>
      </c>
      <c r="Z15" s="832" t="str">
        <f t="shared" si="10"/>
        <v/>
      </c>
      <c r="AA15" s="834"/>
      <c r="AB15" s="49" t="str">
        <f t="shared" si="34"/>
        <v/>
      </c>
      <c r="AC15" s="126"/>
      <c r="AD15" s="49" t="e">
        <f t="shared" si="4"/>
        <v>#VALUE!</v>
      </c>
      <c r="AE15" s="949" t="str">
        <f t="shared" si="11"/>
        <v/>
      </c>
      <c r="AF15" s="832"/>
      <c r="AG15" s="50" t="str">
        <f t="shared" si="5"/>
        <v/>
      </c>
      <c r="AH15" s="832" t="str">
        <f t="shared" si="6"/>
        <v/>
      </c>
      <c r="AI15" s="834"/>
      <c r="AJ15" s="318"/>
      <c r="AK15" s="7"/>
      <c r="AL15" s="7"/>
      <c r="AM15" s="7"/>
      <c r="AN15" s="7"/>
      <c r="AO15" s="190"/>
      <c r="AP15" s="190"/>
      <c r="AQ15" s="247">
        <f t="shared" si="12"/>
        <v>1</v>
      </c>
      <c r="AR15" s="46">
        <f t="shared" si="13"/>
        <v>0</v>
      </c>
      <c r="AS15" s="46">
        <f t="shared" si="14"/>
        <v>0</v>
      </c>
      <c r="AT15" s="46">
        <f t="shared" si="15"/>
        <v>0</v>
      </c>
      <c r="AU15" s="46">
        <f t="shared" si="16"/>
        <v>0</v>
      </c>
      <c r="AV15" s="46">
        <f t="shared" si="17"/>
        <v>1</v>
      </c>
      <c r="AW15" s="115">
        <f t="shared" si="18"/>
        <v>0</v>
      </c>
      <c r="AX15" s="115">
        <f t="shared" si="7"/>
        <v>0</v>
      </c>
      <c r="AY15" s="46">
        <f t="shared" si="8"/>
        <v>0</v>
      </c>
      <c r="AZ15" s="242">
        <f t="shared" si="19"/>
        <v>0</v>
      </c>
      <c r="BA15" s="242">
        <f t="shared" si="20"/>
        <v>0</v>
      </c>
      <c r="BB15" s="46">
        <f t="shared" si="21"/>
        <v>0</v>
      </c>
      <c r="BC15" s="273">
        <f t="shared" si="22"/>
        <v>0</v>
      </c>
      <c r="BD15" s="241">
        <f t="shared" si="23"/>
        <v>0</v>
      </c>
      <c r="BE15" s="243">
        <f t="shared" si="24"/>
        <v>0</v>
      </c>
      <c r="BF15" s="240">
        <f t="shared" si="25"/>
        <v>0</v>
      </c>
      <c r="BG15" s="46">
        <f t="shared" si="26"/>
        <v>0</v>
      </c>
      <c r="BH15" s="242">
        <f t="shared" si="27"/>
        <v>0</v>
      </c>
      <c r="BI15" s="450">
        <f t="shared" si="28"/>
        <v>0</v>
      </c>
      <c r="BJ15" s="451">
        <f t="shared" si="29"/>
        <v>0</v>
      </c>
      <c r="BK15" s="452">
        <f t="shared" si="30"/>
        <v>0</v>
      </c>
      <c r="BL15" s="244">
        <f t="shared" si="31"/>
        <v>0</v>
      </c>
      <c r="BM15" s="115">
        <f t="shared" si="32"/>
        <v>0</v>
      </c>
      <c r="BN15" s="245">
        <f t="shared" si="33"/>
        <v>0</v>
      </c>
      <c r="BO15" s="7"/>
      <c r="BP15" s="7"/>
    </row>
    <row r="16" spans="2:85" ht="13.15" customHeight="1" x14ac:dyDescent="0.25">
      <c r="B16" s="41"/>
      <c r="C16" s="816"/>
      <c r="D16" s="817"/>
      <c r="E16" s="45"/>
      <c r="F16" s="816"/>
      <c r="G16" s="817"/>
      <c r="H16" s="44"/>
      <c r="I16" s="816"/>
      <c r="J16" s="817"/>
      <c r="K16" s="45"/>
      <c r="L16" s="830"/>
      <c r="M16" s="831"/>
      <c r="N16" s="781" t="str">
        <f t="shared" ref="N16:N33" si="35">IF(OR(C16="",L16=""),"",L16*C16)</f>
        <v/>
      </c>
      <c r="O16" s="782"/>
      <c r="P16" s="116"/>
      <c r="Q16" s="117"/>
      <c r="R16" s="208"/>
      <c r="S16" s="208"/>
      <c r="T16" s="118"/>
      <c r="U16" s="45"/>
      <c r="V16" s="47" t="str">
        <f t="shared" si="1"/>
        <v/>
      </c>
      <c r="W16" s="48">
        <f t="shared" si="2"/>
        <v>0</v>
      </c>
      <c r="X16" s="47">
        <f t="shared" si="3"/>
        <v>0</v>
      </c>
      <c r="Y16" s="382" t="str">
        <f t="shared" si="9"/>
        <v/>
      </c>
      <c r="Z16" s="832" t="str">
        <f t="shared" si="10"/>
        <v/>
      </c>
      <c r="AA16" s="834"/>
      <c r="AB16" s="49" t="str">
        <f t="shared" si="34"/>
        <v/>
      </c>
      <c r="AC16" s="126"/>
      <c r="AD16" s="49" t="e">
        <f t="shared" si="4"/>
        <v>#VALUE!</v>
      </c>
      <c r="AE16" s="949" t="str">
        <f t="shared" si="11"/>
        <v/>
      </c>
      <c r="AF16" s="832"/>
      <c r="AG16" s="50" t="str">
        <f t="shared" si="5"/>
        <v/>
      </c>
      <c r="AH16" s="832" t="str">
        <f t="shared" si="6"/>
        <v/>
      </c>
      <c r="AI16" s="834"/>
      <c r="AJ16" s="318"/>
      <c r="AK16" s="7"/>
      <c r="AL16" s="7"/>
      <c r="AM16" s="7"/>
      <c r="AN16" s="7"/>
      <c r="AO16" s="190"/>
      <c r="AP16" s="190"/>
      <c r="AQ16" s="247">
        <f t="shared" si="12"/>
        <v>1</v>
      </c>
      <c r="AR16" s="46">
        <f t="shared" si="13"/>
        <v>0</v>
      </c>
      <c r="AS16" s="46">
        <f t="shared" si="14"/>
        <v>0</v>
      </c>
      <c r="AT16" s="46">
        <f t="shared" si="15"/>
        <v>0</v>
      </c>
      <c r="AU16" s="46">
        <f t="shared" si="16"/>
        <v>0</v>
      </c>
      <c r="AV16" s="46">
        <f t="shared" si="17"/>
        <v>1</v>
      </c>
      <c r="AW16" s="115">
        <f t="shared" si="18"/>
        <v>0</v>
      </c>
      <c r="AX16" s="115">
        <f t="shared" si="7"/>
        <v>0</v>
      </c>
      <c r="AY16" s="46">
        <f t="shared" si="8"/>
        <v>0</v>
      </c>
      <c r="AZ16" s="242">
        <f t="shared" si="19"/>
        <v>0</v>
      </c>
      <c r="BA16" s="242">
        <f t="shared" si="20"/>
        <v>0</v>
      </c>
      <c r="BB16" s="46">
        <f t="shared" si="21"/>
        <v>0</v>
      </c>
      <c r="BC16" s="273">
        <f t="shared" si="22"/>
        <v>0</v>
      </c>
      <c r="BD16" s="241">
        <f t="shared" si="23"/>
        <v>0</v>
      </c>
      <c r="BE16" s="243">
        <f t="shared" si="24"/>
        <v>0</v>
      </c>
      <c r="BF16" s="240">
        <f t="shared" si="25"/>
        <v>0</v>
      </c>
      <c r="BG16" s="46">
        <f t="shared" si="26"/>
        <v>0</v>
      </c>
      <c r="BH16" s="242">
        <f t="shared" si="27"/>
        <v>0</v>
      </c>
      <c r="BI16" s="450">
        <f t="shared" si="28"/>
        <v>0</v>
      </c>
      <c r="BJ16" s="451">
        <f t="shared" si="29"/>
        <v>0</v>
      </c>
      <c r="BK16" s="452">
        <f t="shared" si="30"/>
        <v>0</v>
      </c>
      <c r="BL16" s="244">
        <f t="shared" si="31"/>
        <v>0</v>
      </c>
      <c r="BM16" s="115">
        <f t="shared" si="32"/>
        <v>0</v>
      </c>
      <c r="BN16" s="245">
        <f t="shared" si="33"/>
        <v>0</v>
      </c>
      <c r="BO16" s="7"/>
      <c r="BP16" s="7"/>
    </row>
    <row r="17" spans="2:68" ht="13.15" customHeight="1" x14ac:dyDescent="0.25">
      <c r="B17" s="41"/>
      <c r="C17" s="816"/>
      <c r="D17" s="817"/>
      <c r="E17" s="45"/>
      <c r="F17" s="816"/>
      <c r="G17" s="817"/>
      <c r="H17" s="44"/>
      <c r="I17" s="816"/>
      <c r="J17" s="817"/>
      <c r="K17" s="45"/>
      <c r="L17" s="830"/>
      <c r="M17" s="831"/>
      <c r="N17" s="781" t="str">
        <f t="shared" si="35"/>
        <v/>
      </c>
      <c r="O17" s="782"/>
      <c r="P17" s="116"/>
      <c r="Q17" s="117"/>
      <c r="R17" s="208"/>
      <c r="S17" s="208"/>
      <c r="T17" s="118"/>
      <c r="U17" s="45"/>
      <c r="V17" s="47" t="str">
        <f t="shared" si="1"/>
        <v/>
      </c>
      <c r="W17" s="48">
        <f t="shared" si="2"/>
        <v>0</v>
      </c>
      <c r="X17" s="47">
        <f t="shared" si="3"/>
        <v>0</v>
      </c>
      <c r="Y17" s="382" t="str">
        <f t="shared" si="9"/>
        <v/>
      </c>
      <c r="Z17" s="832" t="str">
        <f t="shared" si="10"/>
        <v/>
      </c>
      <c r="AA17" s="834"/>
      <c r="AB17" s="49" t="str">
        <f t="shared" si="34"/>
        <v/>
      </c>
      <c r="AC17" s="126"/>
      <c r="AD17" s="49" t="e">
        <f t="shared" si="4"/>
        <v>#VALUE!</v>
      </c>
      <c r="AE17" s="949" t="str">
        <f t="shared" si="11"/>
        <v/>
      </c>
      <c r="AF17" s="832"/>
      <c r="AG17" s="50" t="str">
        <f t="shared" si="5"/>
        <v/>
      </c>
      <c r="AH17" s="832" t="str">
        <f t="shared" si="6"/>
        <v/>
      </c>
      <c r="AI17" s="834"/>
      <c r="AJ17" s="318"/>
      <c r="AK17" s="7"/>
      <c r="AL17" s="7"/>
      <c r="AM17" s="7"/>
      <c r="AN17" s="7"/>
      <c r="AO17" s="190"/>
      <c r="AP17" s="190"/>
      <c r="AQ17" s="247">
        <f t="shared" si="12"/>
        <v>1</v>
      </c>
      <c r="AR17" s="46">
        <f t="shared" si="13"/>
        <v>0</v>
      </c>
      <c r="AS17" s="46">
        <f t="shared" si="14"/>
        <v>0</v>
      </c>
      <c r="AT17" s="46">
        <f t="shared" si="15"/>
        <v>0</v>
      </c>
      <c r="AU17" s="46">
        <f t="shared" si="16"/>
        <v>0</v>
      </c>
      <c r="AV17" s="46">
        <f t="shared" si="17"/>
        <v>1</v>
      </c>
      <c r="AW17" s="115">
        <f t="shared" si="18"/>
        <v>0</v>
      </c>
      <c r="AX17" s="115">
        <f t="shared" si="7"/>
        <v>0</v>
      </c>
      <c r="AY17" s="46">
        <f t="shared" si="8"/>
        <v>0</v>
      </c>
      <c r="AZ17" s="242">
        <f t="shared" si="19"/>
        <v>0</v>
      </c>
      <c r="BA17" s="242">
        <f t="shared" si="20"/>
        <v>0</v>
      </c>
      <c r="BB17" s="46">
        <f t="shared" si="21"/>
        <v>0</v>
      </c>
      <c r="BC17" s="273">
        <f t="shared" si="22"/>
        <v>0</v>
      </c>
      <c r="BD17" s="241">
        <f t="shared" si="23"/>
        <v>0</v>
      </c>
      <c r="BE17" s="243">
        <f t="shared" si="24"/>
        <v>0</v>
      </c>
      <c r="BF17" s="240">
        <f t="shared" si="25"/>
        <v>0</v>
      </c>
      <c r="BG17" s="46">
        <f t="shared" si="26"/>
        <v>0</v>
      </c>
      <c r="BH17" s="242">
        <f t="shared" si="27"/>
        <v>0</v>
      </c>
      <c r="BI17" s="450">
        <f t="shared" si="28"/>
        <v>0</v>
      </c>
      <c r="BJ17" s="451">
        <f t="shared" si="29"/>
        <v>0</v>
      </c>
      <c r="BK17" s="452">
        <f t="shared" si="30"/>
        <v>0</v>
      </c>
      <c r="BL17" s="244">
        <f t="shared" si="31"/>
        <v>0</v>
      </c>
      <c r="BM17" s="115">
        <f t="shared" si="32"/>
        <v>0</v>
      </c>
      <c r="BN17" s="245">
        <f t="shared" si="33"/>
        <v>0</v>
      </c>
      <c r="BO17" s="7"/>
      <c r="BP17" s="7"/>
    </row>
    <row r="18" spans="2:68" ht="13.15" customHeight="1" x14ac:dyDescent="0.25">
      <c r="B18" s="41"/>
      <c r="C18" s="816"/>
      <c r="D18" s="817"/>
      <c r="E18" s="45"/>
      <c r="F18" s="816"/>
      <c r="G18" s="817"/>
      <c r="H18" s="44"/>
      <c r="I18" s="816"/>
      <c r="J18" s="817"/>
      <c r="K18" s="45"/>
      <c r="L18" s="830"/>
      <c r="M18" s="831"/>
      <c r="N18" s="781" t="str">
        <f t="shared" si="35"/>
        <v/>
      </c>
      <c r="O18" s="782"/>
      <c r="P18" s="116"/>
      <c r="Q18" s="117"/>
      <c r="R18" s="208"/>
      <c r="S18" s="208"/>
      <c r="T18" s="118"/>
      <c r="U18" s="45"/>
      <c r="V18" s="47" t="str">
        <f t="shared" si="1"/>
        <v/>
      </c>
      <c r="W18" s="48">
        <f t="shared" si="2"/>
        <v>0</v>
      </c>
      <c r="X18" s="47">
        <f t="shared" si="3"/>
        <v>0</v>
      </c>
      <c r="Y18" s="382" t="str">
        <f t="shared" si="9"/>
        <v/>
      </c>
      <c r="Z18" s="832" t="str">
        <f t="shared" si="10"/>
        <v/>
      </c>
      <c r="AA18" s="834"/>
      <c r="AB18" s="49" t="str">
        <f t="shared" si="34"/>
        <v/>
      </c>
      <c r="AC18" s="126"/>
      <c r="AD18" s="49" t="e">
        <f t="shared" si="4"/>
        <v>#VALUE!</v>
      </c>
      <c r="AE18" s="949" t="str">
        <f t="shared" si="11"/>
        <v/>
      </c>
      <c r="AF18" s="832"/>
      <c r="AG18" s="50" t="str">
        <f t="shared" si="5"/>
        <v/>
      </c>
      <c r="AH18" s="832" t="str">
        <f t="shared" si="6"/>
        <v/>
      </c>
      <c r="AI18" s="834"/>
      <c r="AJ18" s="318"/>
      <c r="AK18" s="7"/>
      <c r="AO18" s="190"/>
      <c r="AP18" s="190"/>
      <c r="AQ18" s="247">
        <f t="shared" si="12"/>
        <v>1</v>
      </c>
      <c r="AR18" s="46">
        <f t="shared" si="13"/>
        <v>0</v>
      </c>
      <c r="AS18" s="46">
        <f t="shared" si="14"/>
        <v>0</v>
      </c>
      <c r="AT18" s="46">
        <f t="shared" si="15"/>
        <v>0</v>
      </c>
      <c r="AU18" s="46">
        <f t="shared" si="16"/>
        <v>0</v>
      </c>
      <c r="AV18" s="46">
        <f t="shared" si="17"/>
        <v>1</v>
      </c>
      <c r="AW18" s="115">
        <f t="shared" si="18"/>
        <v>0</v>
      </c>
      <c r="AX18" s="115">
        <f t="shared" si="7"/>
        <v>0</v>
      </c>
      <c r="AY18" s="46">
        <f t="shared" si="8"/>
        <v>0</v>
      </c>
      <c r="AZ18" s="242">
        <f t="shared" si="19"/>
        <v>0</v>
      </c>
      <c r="BA18" s="242">
        <f t="shared" si="20"/>
        <v>0</v>
      </c>
      <c r="BB18" s="46">
        <f t="shared" si="21"/>
        <v>0</v>
      </c>
      <c r="BC18" s="273">
        <f t="shared" si="22"/>
        <v>0</v>
      </c>
      <c r="BD18" s="241">
        <f t="shared" si="23"/>
        <v>0</v>
      </c>
      <c r="BE18" s="243">
        <f t="shared" si="24"/>
        <v>0</v>
      </c>
      <c r="BF18" s="240">
        <f t="shared" si="25"/>
        <v>0</v>
      </c>
      <c r="BG18" s="46">
        <f t="shared" si="26"/>
        <v>0</v>
      </c>
      <c r="BH18" s="242">
        <f t="shared" si="27"/>
        <v>0</v>
      </c>
      <c r="BI18" s="450">
        <f t="shared" si="28"/>
        <v>0</v>
      </c>
      <c r="BJ18" s="451">
        <f t="shared" si="29"/>
        <v>0</v>
      </c>
      <c r="BK18" s="452">
        <f t="shared" si="30"/>
        <v>0</v>
      </c>
      <c r="BL18" s="244">
        <f t="shared" si="31"/>
        <v>0</v>
      </c>
      <c r="BM18" s="115">
        <f t="shared" si="32"/>
        <v>0</v>
      </c>
      <c r="BN18" s="245">
        <f t="shared" si="33"/>
        <v>0</v>
      </c>
      <c r="BO18" s="7"/>
      <c r="BP18" s="7"/>
    </row>
    <row r="19" spans="2:68" ht="13.15" customHeight="1" x14ac:dyDescent="0.25">
      <c r="B19" s="41"/>
      <c r="C19" s="816"/>
      <c r="D19" s="817"/>
      <c r="E19" s="45"/>
      <c r="F19" s="816"/>
      <c r="G19" s="817"/>
      <c r="H19" s="44"/>
      <c r="I19" s="816"/>
      <c r="J19" s="817"/>
      <c r="K19" s="45"/>
      <c r="L19" s="830"/>
      <c r="M19" s="831"/>
      <c r="N19" s="781" t="str">
        <f t="shared" si="35"/>
        <v/>
      </c>
      <c r="O19" s="782"/>
      <c r="P19" s="116"/>
      <c r="Q19" s="117"/>
      <c r="R19" s="208"/>
      <c r="S19" s="208"/>
      <c r="T19" s="118"/>
      <c r="U19" s="45"/>
      <c r="V19" s="47" t="str">
        <f t="shared" si="1"/>
        <v/>
      </c>
      <c r="W19" s="48">
        <f t="shared" si="2"/>
        <v>0</v>
      </c>
      <c r="X19" s="47">
        <f t="shared" si="3"/>
        <v>0</v>
      </c>
      <c r="Y19" s="382" t="str">
        <f t="shared" si="9"/>
        <v/>
      </c>
      <c r="Z19" s="832" t="str">
        <f t="shared" si="10"/>
        <v/>
      </c>
      <c r="AA19" s="834"/>
      <c r="AB19" s="49" t="str">
        <f t="shared" si="34"/>
        <v/>
      </c>
      <c r="AC19" s="126"/>
      <c r="AD19" s="49" t="e">
        <f t="shared" si="4"/>
        <v>#VALUE!</v>
      </c>
      <c r="AE19" s="949" t="str">
        <f t="shared" si="11"/>
        <v/>
      </c>
      <c r="AF19" s="832"/>
      <c r="AG19" s="50" t="str">
        <f t="shared" si="5"/>
        <v/>
      </c>
      <c r="AH19" s="832" t="str">
        <f t="shared" si="6"/>
        <v/>
      </c>
      <c r="AI19" s="834"/>
      <c r="AJ19" s="318"/>
      <c r="AK19" s="7"/>
      <c r="AL19" s="7"/>
      <c r="AM19" s="7"/>
      <c r="AN19" s="7"/>
      <c r="AO19" s="190"/>
      <c r="AP19" s="190"/>
      <c r="AQ19" s="247">
        <f t="shared" si="12"/>
        <v>1</v>
      </c>
      <c r="AR19" s="46">
        <f t="shared" si="13"/>
        <v>0</v>
      </c>
      <c r="AS19" s="46">
        <f t="shared" si="14"/>
        <v>0</v>
      </c>
      <c r="AT19" s="46">
        <f t="shared" si="15"/>
        <v>0</v>
      </c>
      <c r="AU19" s="46">
        <f t="shared" si="16"/>
        <v>0</v>
      </c>
      <c r="AV19" s="46">
        <f t="shared" si="17"/>
        <v>1</v>
      </c>
      <c r="AW19" s="115">
        <f t="shared" si="18"/>
        <v>0</v>
      </c>
      <c r="AX19" s="115">
        <f>IF(U19="",0,IF(OR(AV19=8,AV19=9,AV19=15,AV19=20,AV19=21),0,IF(P19&lt;&gt;"",AE19,0)))</f>
        <v>0</v>
      </c>
      <c r="AY19" s="46">
        <f>IF(U19="",0,IF(OR(AV19=8,AV19=9,AV19=15,AV19=20,AV19=21),0,IF(P19&lt;&gt;"",U19,0)))</f>
        <v>0</v>
      </c>
      <c r="AZ19" s="242">
        <f t="shared" si="19"/>
        <v>0</v>
      </c>
      <c r="BA19" s="242">
        <f t="shared" si="20"/>
        <v>0</v>
      </c>
      <c r="BB19" s="46">
        <f t="shared" si="21"/>
        <v>0</v>
      </c>
      <c r="BC19" s="273">
        <f t="shared" si="22"/>
        <v>0</v>
      </c>
      <c r="BD19" s="241">
        <f t="shared" si="23"/>
        <v>0</v>
      </c>
      <c r="BE19" s="243">
        <f t="shared" si="24"/>
        <v>0</v>
      </c>
      <c r="BF19" s="240">
        <f t="shared" si="25"/>
        <v>0</v>
      </c>
      <c r="BG19" s="46">
        <f t="shared" si="26"/>
        <v>0</v>
      </c>
      <c r="BH19" s="242">
        <f t="shared" si="27"/>
        <v>0</v>
      </c>
      <c r="BI19" s="450">
        <f t="shared" si="28"/>
        <v>0</v>
      </c>
      <c r="BJ19" s="451">
        <f t="shared" si="29"/>
        <v>0</v>
      </c>
      <c r="BK19" s="452">
        <f t="shared" si="30"/>
        <v>0</v>
      </c>
      <c r="BL19" s="244">
        <f t="shared" si="31"/>
        <v>0</v>
      </c>
      <c r="BM19" s="115">
        <f t="shared" si="32"/>
        <v>0</v>
      </c>
      <c r="BN19" s="245">
        <f t="shared" si="33"/>
        <v>0</v>
      </c>
      <c r="BO19" s="7"/>
      <c r="BP19" s="7"/>
    </row>
    <row r="20" spans="2:68" ht="13.15" customHeight="1" x14ac:dyDescent="0.25">
      <c r="B20" s="41"/>
      <c r="C20" s="816"/>
      <c r="D20" s="817"/>
      <c r="E20" s="45"/>
      <c r="F20" s="816"/>
      <c r="G20" s="817"/>
      <c r="H20" s="44"/>
      <c r="I20" s="816"/>
      <c r="J20" s="817"/>
      <c r="K20" s="45"/>
      <c r="L20" s="830"/>
      <c r="M20" s="831"/>
      <c r="N20" s="781" t="str">
        <f t="shared" si="35"/>
        <v/>
      </c>
      <c r="O20" s="782"/>
      <c r="P20" s="116"/>
      <c r="Q20" s="117"/>
      <c r="R20" s="208"/>
      <c r="S20" s="208"/>
      <c r="T20" s="118"/>
      <c r="U20" s="45"/>
      <c r="V20" s="47" t="str">
        <f t="shared" si="1"/>
        <v/>
      </c>
      <c r="W20" s="48">
        <f t="shared" si="2"/>
        <v>0</v>
      </c>
      <c r="X20" s="47">
        <f t="shared" si="3"/>
        <v>0</v>
      </c>
      <c r="Y20" s="382" t="str">
        <f t="shared" si="9"/>
        <v/>
      </c>
      <c r="Z20" s="832" t="str">
        <f t="shared" si="10"/>
        <v/>
      </c>
      <c r="AA20" s="834"/>
      <c r="AB20" s="49" t="str">
        <f t="shared" si="34"/>
        <v/>
      </c>
      <c r="AC20" s="126"/>
      <c r="AD20" s="49" t="e">
        <f t="shared" si="4"/>
        <v>#VALUE!</v>
      </c>
      <c r="AE20" s="949" t="str">
        <f t="shared" si="11"/>
        <v/>
      </c>
      <c r="AF20" s="832"/>
      <c r="AG20" s="50" t="str">
        <f t="shared" si="5"/>
        <v/>
      </c>
      <c r="AH20" s="832" t="str">
        <f t="shared" si="6"/>
        <v/>
      </c>
      <c r="AI20" s="834"/>
      <c r="AJ20" s="318"/>
      <c r="AK20" s="7"/>
      <c r="AL20" s="7"/>
      <c r="AM20" s="7"/>
      <c r="AN20" s="7"/>
      <c r="AO20" s="190"/>
      <c r="AP20" s="7"/>
      <c r="AQ20" s="247">
        <f t="shared" si="12"/>
        <v>1</v>
      </c>
      <c r="AR20" s="46">
        <f t="shared" si="13"/>
        <v>0</v>
      </c>
      <c r="AS20" s="46">
        <f t="shared" si="14"/>
        <v>0</v>
      </c>
      <c r="AT20" s="46">
        <f t="shared" si="15"/>
        <v>0</v>
      </c>
      <c r="AU20" s="46">
        <f t="shared" si="16"/>
        <v>0</v>
      </c>
      <c r="AV20" s="46">
        <f t="shared" si="17"/>
        <v>1</v>
      </c>
      <c r="AW20" s="115">
        <f t="shared" si="18"/>
        <v>0</v>
      </c>
      <c r="AX20" s="115">
        <f t="shared" ref="AX20:AX52" si="36">IF(U20="",0,IF(OR(AV20=8,AV20=9,AV20=15,AV20=20,AV20=21),0,IF(P20&lt;&gt;"",AE20,0)))</f>
        <v>0</v>
      </c>
      <c r="AY20" s="46">
        <f t="shared" ref="AY20:AY52" si="37">IF(U20="",0,IF(OR(AV20=8,AV20=9,AV20=15,AV20=20,AV20=21),0,IF(P20&lt;&gt;"",U20,0)))</f>
        <v>0</v>
      </c>
      <c r="AZ20" s="242">
        <f t="shared" si="19"/>
        <v>0</v>
      </c>
      <c r="BA20" s="242">
        <f t="shared" si="20"/>
        <v>0</v>
      </c>
      <c r="BB20" s="46">
        <f t="shared" si="21"/>
        <v>0</v>
      </c>
      <c r="BC20" s="273">
        <f t="shared" si="22"/>
        <v>0</v>
      </c>
      <c r="BD20" s="241">
        <f t="shared" si="23"/>
        <v>0</v>
      </c>
      <c r="BE20" s="243">
        <f t="shared" si="24"/>
        <v>0</v>
      </c>
      <c r="BF20" s="240">
        <f t="shared" si="25"/>
        <v>0</v>
      </c>
      <c r="BG20" s="46">
        <f t="shared" si="26"/>
        <v>0</v>
      </c>
      <c r="BH20" s="242">
        <f t="shared" si="27"/>
        <v>0</v>
      </c>
      <c r="BI20" s="450">
        <f t="shared" si="28"/>
        <v>0</v>
      </c>
      <c r="BJ20" s="451">
        <f t="shared" si="29"/>
        <v>0</v>
      </c>
      <c r="BK20" s="452">
        <f t="shared" si="30"/>
        <v>0</v>
      </c>
      <c r="BL20" s="244">
        <f t="shared" si="31"/>
        <v>0</v>
      </c>
      <c r="BM20" s="115">
        <f t="shared" si="32"/>
        <v>0</v>
      </c>
      <c r="BN20" s="245">
        <f t="shared" si="33"/>
        <v>0</v>
      </c>
      <c r="BO20" s="7"/>
      <c r="BP20" s="7"/>
    </row>
    <row r="21" spans="2:68" ht="13.15" customHeight="1" x14ac:dyDescent="0.25">
      <c r="B21" s="41"/>
      <c r="C21" s="816"/>
      <c r="D21" s="817"/>
      <c r="E21" s="45"/>
      <c r="F21" s="816"/>
      <c r="G21" s="817"/>
      <c r="H21" s="44"/>
      <c r="I21" s="816"/>
      <c r="J21" s="817"/>
      <c r="K21" s="45"/>
      <c r="L21" s="830"/>
      <c r="M21" s="831"/>
      <c r="N21" s="781" t="str">
        <f t="shared" si="35"/>
        <v/>
      </c>
      <c r="O21" s="782"/>
      <c r="P21" s="116"/>
      <c r="Q21" s="117"/>
      <c r="R21" s="208"/>
      <c r="S21" s="208"/>
      <c r="T21" s="118"/>
      <c r="U21" s="45"/>
      <c r="V21" s="47" t="str">
        <f t="shared" si="1"/>
        <v/>
      </c>
      <c r="W21" s="48">
        <f t="shared" si="2"/>
        <v>0</v>
      </c>
      <c r="X21" s="47">
        <f t="shared" si="3"/>
        <v>0</v>
      </c>
      <c r="Y21" s="382" t="str">
        <f t="shared" si="9"/>
        <v/>
      </c>
      <c r="Z21" s="832" t="str">
        <f t="shared" si="10"/>
        <v/>
      </c>
      <c r="AA21" s="834"/>
      <c r="AB21" s="49" t="str">
        <f t="shared" si="34"/>
        <v/>
      </c>
      <c r="AC21" s="126"/>
      <c r="AD21" s="49" t="e">
        <f t="shared" si="4"/>
        <v>#VALUE!</v>
      </c>
      <c r="AE21" s="949" t="str">
        <f t="shared" si="11"/>
        <v/>
      </c>
      <c r="AF21" s="832"/>
      <c r="AG21" s="50" t="str">
        <f t="shared" si="5"/>
        <v/>
      </c>
      <c r="AH21" s="832" t="str">
        <f t="shared" si="6"/>
        <v/>
      </c>
      <c r="AI21" s="834"/>
      <c r="AJ21" s="318"/>
      <c r="AK21" s="7"/>
      <c r="AL21" s="7"/>
      <c r="AM21" s="7"/>
      <c r="AN21" s="7"/>
      <c r="AO21" s="190"/>
      <c r="AP21" s="7"/>
      <c r="AQ21" s="247">
        <f t="shared" si="12"/>
        <v>1</v>
      </c>
      <c r="AR21" s="46">
        <f t="shared" si="13"/>
        <v>0</v>
      </c>
      <c r="AS21" s="46">
        <f t="shared" si="14"/>
        <v>0</v>
      </c>
      <c r="AT21" s="46">
        <f t="shared" si="15"/>
        <v>0</v>
      </c>
      <c r="AU21" s="46">
        <f t="shared" si="16"/>
        <v>0</v>
      </c>
      <c r="AV21" s="46">
        <f t="shared" si="17"/>
        <v>1</v>
      </c>
      <c r="AW21" s="115">
        <f t="shared" si="18"/>
        <v>0</v>
      </c>
      <c r="AX21" s="115">
        <f t="shared" si="36"/>
        <v>0</v>
      </c>
      <c r="AY21" s="46">
        <f t="shared" si="37"/>
        <v>0</v>
      </c>
      <c r="AZ21" s="242">
        <f t="shared" si="19"/>
        <v>0</v>
      </c>
      <c r="BA21" s="242">
        <f t="shared" si="20"/>
        <v>0</v>
      </c>
      <c r="BB21" s="46">
        <f t="shared" si="21"/>
        <v>0</v>
      </c>
      <c r="BC21" s="273">
        <f t="shared" si="22"/>
        <v>0</v>
      </c>
      <c r="BD21" s="241">
        <f t="shared" si="23"/>
        <v>0</v>
      </c>
      <c r="BE21" s="243">
        <f t="shared" si="24"/>
        <v>0</v>
      </c>
      <c r="BF21" s="240">
        <f t="shared" si="25"/>
        <v>0</v>
      </c>
      <c r="BG21" s="46">
        <f t="shared" si="26"/>
        <v>0</v>
      </c>
      <c r="BH21" s="242">
        <f t="shared" si="27"/>
        <v>0</v>
      </c>
      <c r="BI21" s="450">
        <f t="shared" si="28"/>
        <v>0</v>
      </c>
      <c r="BJ21" s="451">
        <f t="shared" si="29"/>
        <v>0</v>
      </c>
      <c r="BK21" s="452">
        <f t="shared" si="30"/>
        <v>0</v>
      </c>
      <c r="BL21" s="244">
        <f t="shared" si="31"/>
        <v>0</v>
      </c>
      <c r="BM21" s="115">
        <f t="shared" si="32"/>
        <v>0</v>
      </c>
      <c r="BN21" s="245">
        <f t="shared" si="33"/>
        <v>0</v>
      </c>
      <c r="BO21" s="7"/>
      <c r="BP21" s="7"/>
    </row>
    <row r="22" spans="2:68" ht="13.15" customHeight="1" x14ac:dyDescent="0.25">
      <c r="B22" s="41"/>
      <c r="C22" s="816"/>
      <c r="D22" s="817"/>
      <c r="E22" s="45"/>
      <c r="F22" s="816"/>
      <c r="G22" s="817"/>
      <c r="H22" s="44"/>
      <c r="I22" s="816"/>
      <c r="J22" s="817"/>
      <c r="K22" s="45"/>
      <c r="L22" s="830"/>
      <c r="M22" s="831"/>
      <c r="N22" s="781" t="str">
        <f t="shared" si="35"/>
        <v/>
      </c>
      <c r="O22" s="782"/>
      <c r="P22" s="116"/>
      <c r="Q22" s="117"/>
      <c r="R22" s="208"/>
      <c r="S22" s="208"/>
      <c r="T22" s="118"/>
      <c r="U22" s="45"/>
      <c r="V22" s="47" t="str">
        <f t="shared" si="1"/>
        <v/>
      </c>
      <c r="W22" s="48">
        <f t="shared" si="2"/>
        <v>0</v>
      </c>
      <c r="X22" s="47">
        <f t="shared" si="3"/>
        <v>0</v>
      </c>
      <c r="Y22" s="382" t="str">
        <f t="shared" si="9"/>
        <v/>
      </c>
      <c r="Z22" s="832" t="str">
        <f t="shared" si="10"/>
        <v/>
      </c>
      <c r="AA22" s="834"/>
      <c r="AB22" s="49" t="str">
        <f t="shared" si="34"/>
        <v/>
      </c>
      <c r="AC22" s="126"/>
      <c r="AD22" s="49" t="e">
        <f t="shared" si="4"/>
        <v>#VALUE!</v>
      </c>
      <c r="AE22" s="949" t="str">
        <f t="shared" si="11"/>
        <v/>
      </c>
      <c r="AF22" s="832"/>
      <c r="AG22" s="50" t="str">
        <f t="shared" si="5"/>
        <v/>
      </c>
      <c r="AH22" s="832" t="str">
        <f t="shared" si="6"/>
        <v/>
      </c>
      <c r="AI22" s="834"/>
      <c r="AJ22" s="318"/>
      <c r="AK22" s="7"/>
      <c r="AL22" s="7"/>
      <c r="AM22" s="7"/>
      <c r="AN22" s="7"/>
      <c r="AO22" s="190"/>
      <c r="AP22" s="7"/>
      <c r="AQ22" s="247">
        <f t="shared" si="12"/>
        <v>1</v>
      </c>
      <c r="AR22" s="46">
        <f t="shared" si="13"/>
        <v>0</v>
      </c>
      <c r="AS22" s="46">
        <f t="shared" si="14"/>
        <v>0</v>
      </c>
      <c r="AT22" s="46">
        <f t="shared" si="15"/>
        <v>0</v>
      </c>
      <c r="AU22" s="46">
        <f t="shared" si="16"/>
        <v>0</v>
      </c>
      <c r="AV22" s="46">
        <f t="shared" si="17"/>
        <v>1</v>
      </c>
      <c r="AW22" s="115">
        <f t="shared" si="18"/>
        <v>0</v>
      </c>
      <c r="AX22" s="115">
        <f t="shared" si="36"/>
        <v>0</v>
      </c>
      <c r="AY22" s="46">
        <f t="shared" si="37"/>
        <v>0</v>
      </c>
      <c r="AZ22" s="242">
        <f t="shared" si="19"/>
        <v>0</v>
      </c>
      <c r="BA22" s="242">
        <f t="shared" si="20"/>
        <v>0</v>
      </c>
      <c r="BB22" s="46">
        <f t="shared" si="21"/>
        <v>0</v>
      </c>
      <c r="BC22" s="273">
        <f t="shared" si="22"/>
        <v>0</v>
      </c>
      <c r="BD22" s="241">
        <f t="shared" si="23"/>
        <v>0</v>
      </c>
      <c r="BE22" s="243">
        <f t="shared" si="24"/>
        <v>0</v>
      </c>
      <c r="BF22" s="240">
        <f t="shared" si="25"/>
        <v>0</v>
      </c>
      <c r="BG22" s="46">
        <f t="shared" si="26"/>
        <v>0</v>
      </c>
      <c r="BH22" s="242">
        <f t="shared" si="27"/>
        <v>0</v>
      </c>
      <c r="BI22" s="450">
        <f t="shared" si="28"/>
        <v>0</v>
      </c>
      <c r="BJ22" s="451">
        <f t="shared" si="29"/>
        <v>0</v>
      </c>
      <c r="BK22" s="452">
        <f t="shared" si="30"/>
        <v>0</v>
      </c>
      <c r="BL22" s="244">
        <f t="shared" si="31"/>
        <v>0</v>
      </c>
      <c r="BM22" s="115">
        <f t="shared" si="32"/>
        <v>0</v>
      </c>
      <c r="BN22" s="245">
        <f t="shared" si="33"/>
        <v>0</v>
      </c>
      <c r="BO22" s="7"/>
      <c r="BP22" s="7"/>
    </row>
    <row r="23" spans="2:68" ht="13.15" customHeight="1" x14ac:dyDescent="0.25">
      <c r="B23" s="41"/>
      <c r="C23" s="816"/>
      <c r="D23" s="817"/>
      <c r="E23" s="45"/>
      <c r="F23" s="816"/>
      <c r="G23" s="817"/>
      <c r="H23" s="44"/>
      <c r="I23" s="816"/>
      <c r="J23" s="817"/>
      <c r="K23" s="45"/>
      <c r="L23" s="830"/>
      <c r="M23" s="831"/>
      <c r="N23" s="781" t="str">
        <f t="shared" si="35"/>
        <v/>
      </c>
      <c r="O23" s="782"/>
      <c r="P23" s="116"/>
      <c r="Q23" s="117"/>
      <c r="R23" s="208"/>
      <c r="S23" s="208"/>
      <c r="T23" s="118"/>
      <c r="U23" s="45"/>
      <c r="V23" s="47" t="str">
        <f t="shared" si="1"/>
        <v/>
      </c>
      <c r="W23" s="48">
        <f t="shared" si="2"/>
        <v>0</v>
      </c>
      <c r="X23" s="47">
        <f t="shared" si="3"/>
        <v>0</v>
      </c>
      <c r="Y23" s="382" t="str">
        <f t="shared" si="9"/>
        <v/>
      </c>
      <c r="Z23" s="832" t="str">
        <f t="shared" si="10"/>
        <v/>
      </c>
      <c r="AA23" s="834"/>
      <c r="AB23" s="49" t="str">
        <f t="shared" si="34"/>
        <v/>
      </c>
      <c r="AC23" s="126"/>
      <c r="AD23" s="49" t="e">
        <f t="shared" si="4"/>
        <v>#VALUE!</v>
      </c>
      <c r="AE23" s="949" t="str">
        <f t="shared" si="11"/>
        <v/>
      </c>
      <c r="AF23" s="832"/>
      <c r="AG23" s="50" t="str">
        <f t="shared" si="5"/>
        <v/>
      </c>
      <c r="AH23" s="832" t="str">
        <f t="shared" si="6"/>
        <v/>
      </c>
      <c r="AI23" s="834"/>
      <c r="AJ23" s="318"/>
      <c r="AK23" s="7"/>
      <c r="AL23" s="7"/>
      <c r="AM23" s="7"/>
      <c r="AN23" s="7"/>
      <c r="AO23" s="190"/>
      <c r="AP23" s="7"/>
      <c r="AQ23" s="247">
        <f t="shared" si="12"/>
        <v>1</v>
      </c>
      <c r="AR23" s="46">
        <f t="shared" si="13"/>
        <v>0</v>
      </c>
      <c r="AS23" s="46">
        <f t="shared" si="14"/>
        <v>0</v>
      </c>
      <c r="AT23" s="46">
        <f t="shared" si="15"/>
        <v>0</v>
      </c>
      <c r="AU23" s="46">
        <f t="shared" si="16"/>
        <v>0</v>
      </c>
      <c r="AV23" s="46">
        <f t="shared" si="17"/>
        <v>1</v>
      </c>
      <c r="AW23" s="115">
        <f t="shared" si="18"/>
        <v>0</v>
      </c>
      <c r="AX23" s="115">
        <f t="shared" si="36"/>
        <v>0</v>
      </c>
      <c r="AY23" s="46">
        <f t="shared" si="37"/>
        <v>0</v>
      </c>
      <c r="AZ23" s="242">
        <f t="shared" si="19"/>
        <v>0</v>
      </c>
      <c r="BA23" s="242">
        <f t="shared" si="20"/>
        <v>0</v>
      </c>
      <c r="BB23" s="46">
        <f t="shared" si="21"/>
        <v>0</v>
      </c>
      <c r="BC23" s="273">
        <f t="shared" si="22"/>
        <v>0</v>
      </c>
      <c r="BD23" s="241">
        <f t="shared" si="23"/>
        <v>0</v>
      </c>
      <c r="BE23" s="243">
        <f t="shared" si="24"/>
        <v>0</v>
      </c>
      <c r="BF23" s="240">
        <f t="shared" si="25"/>
        <v>0</v>
      </c>
      <c r="BG23" s="46">
        <f t="shared" si="26"/>
        <v>0</v>
      </c>
      <c r="BH23" s="242">
        <f t="shared" si="27"/>
        <v>0</v>
      </c>
      <c r="BI23" s="450">
        <f t="shared" si="28"/>
        <v>0</v>
      </c>
      <c r="BJ23" s="451">
        <f t="shared" si="29"/>
        <v>0</v>
      </c>
      <c r="BK23" s="452">
        <f t="shared" si="30"/>
        <v>0</v>
      </c>
      <c r="BL23" s="244">
        <f t="shared" si="31"/>
        <v>0</v>
      </c>
      <c r="BM23" s="115">
        <f t="shared" si="32"/>
        <v>0</v>
      </c>
      <c r="BN23" s="245">
        <f t="shared" si="33"/>
        <v>0</v>
      </c>
      <c r="BO23" s="7"/>
      <c r="BP23" s="7"/>
    </row>
    <row r="24" spans="2:68" ht="13.15" customHeight="1" x14ac:dyDescent="0.25">
      <c r="B24" s="41"/>
      <c r="C24" s="816"/>
      <c r="D24" s="817"/>
      <c r="E24" s="45"/>
      <c r="F24" s="816"/>
      <c r="G24" s="817"/>
      <c r="H24" s="44"/>
      <c r="I24" s="816"/>
      <c r="J24" s="817"/>
      <c r="K24" s="45"/>
      <c r="L24" s="830"/>
      <c r="M24" s="831"/>
      <c r="N24" s="781" t="str">
        <f t="shared" si="35"/>
        <v/>
      </c>
      <c r="O24" s="782"/>
      <c r="P24" s="116"/>
      <c r="Q24" s="117"/>
      <c r="R24" s="208"/>
      <c r="S24" s="208"/>
      <c r="T24" s="118"/>
      <c r="U24" s="45"/>
      <c r="V24" s="47" t="str">
        <f t="shared" si="1"/>
        <v/>
      </c>
      <c r="W24" s="48">
        <f t="shared" si="2"/>
        <v>0</v>
      </c>
      <c r="X24" s="47">
        <f t="shared" si="3"/>
        <v>0</v>
      </c>
      <c r="Y24" s="382" t="str">
        <f t="shared" si="9"/>
        <v/>
      </c>
      <c r="Z24" s="832" t="str">
        <f t="shared" si="10"/>
        <v/>
      </c>
      <c r="AA24" s="834"/>
      <c r="AB24" s="49" t="str">
        <f t="shared" si="34"/>
        <v/>
      </c>
      <c r="AC24" s="126"/>
      <c r="AD24" s="49" t="e">
        <f t="shared" si="4"/>
        <v>#VALUE!</v>
      </c>
      <c r="AE24" s="949" t="str">
        <f t="shared" si="11"/>
        <v/>
      </c>
      <c r="AF24" s="832"/>
      <c r="AG24" s="50" t="str">
        <f t="shared" si="5"/>
        <v/>
      </c>
      <c r="AH24" s="832" t="str">
        <f t="shared" si="6"/>
        <v/>
      </c>
      <c r="AI24" s="834"/>
      <c r="AJ24" s="318"/>
      <c r="AK24" s="7"/>
      <c r="AL24" s="7"/>
      <c r="AM24" s="7"/>
      <c r="AN24" s="7"/>
      <c r="AO24" s="190"/>
      <c r="AP24" s="7"/>
      <c r="AQ24" s="247">
        <f t="shared" si="12"/>
        <v>1</v>
      </c>
      <c r="AR24" s="46">
        <f t="shared" si="13"/>
        <v>0</v>
      </c>
      <c r="AS24" s="46">
        <f t="shared" si="14"/>
        <v>0</v>
      </c>
      <c r="AT24" s="46">
        <f t="shared" si="15"/>
        <v>0</v>
      </c>
      <c r="AU24" s="46">
        <f t="shared" si="16"/>
        <v>0</v>
      </c>
      <c r="AV24" s="46">
        <f t="shared" si="17"/>
        <v>1</v>
      </c>
      <c r="AW24" s="115">
        <f t="shared" si="18"/>
        <v>0</v>
      </c>
      <c r="AX24" s="115">
        <f t="shared" si="36"/>
        <v>0</v>
      </c>
      <c r="AY24" s="46">
        <f t="shared" si="37"/>
        <v>0</v>
      </c>
      <c r="AZ24" s="242">
        <f t="shared" si="19"/>
        <v>0</v>
      </c>
      <c r="BA24" s="242">
        <f t="shared" si="20"/>
        <v>0</v>
      </c>
      <c r="BB24" s="46">
        <f t="shared" si="21"/>
        <v>0</v>
      </c>
      <c r="BC24" s="273">
        <f t="shared" si="22"/>
        <v>0</v>
      </c>
      <c r="BD24" s="241">
        <f t="shared" si="23"/>
        <v>0</v>
      </c>
      <c r="BE24" s="243">
        <f t="shared" si="24"/>
        <v>0</v>
      </c>
      <c r="BF24" s="240">
        <f t="shared" si="25"/>
        <v>0</v>
      </c>
      <c r="BG24" s="46">
        <f t="shared" si="26"/>
        <v>0</v>
      </c>
      <c r="BH24" s="242">
        <f t="shared" si="27"/>
        <v>0</v>
      </c>
      <c r="BI24" s="450">
        <f t="shared" si="28"/>
        <v>0</v>
      </c>
      <c r="BJ24" s="451">
        <f t="shared" si="29"/>
        <v>0</v>
      </c>
      <c r="BK24" s="452">
        <f t="shared" si="30"/>
        <v>0</v>
      </c>
      <c r="BL24" s="244">
        <f t="shared" si="31"/>
        <v>0</v>
      </c>
      <c r="BM24" s="115">
        <f t="shared" si="32"/>
        <v>0</v>
      </c>
      <c r="BN24" s="245">
        <f t="shared" si="33"/>
        <v>0</v>
      </c>
      <c r="BO24" s="7"/>
      <c r="BP24" s="7"/>
    </row>
    <row r="25" spans="2:68" ht="13.15" customHeight="1" x14ac:dyDescent="0.25">
      <c r="B25" s="41"/>
      <c r="C25" s="816"/>
      <c r="D25" s="817"/>
      <c r="E25" s="45"/>
      <c r="F25" s="816"/>
      <c r="G25" s="817"/>
      <c r="H25" s="44"/>
      <c r="I25" s="816"/>
      <c r="J25" s="817"/>
      <c r="K25" s="45"/>
      <c r="L25" s="830"/>
      <c r="M25" s="831"/>
      <c r="N25" s="781" t="str">
        <f t="shared" si="35"/>
        <v/>
      </c>
      <c r="O25" s="782"/>
      <c r="P25" s="116"/>
      <c r="Q25" s="117"/>
      <c r="R25" s="208"/>
      <c r="S25" s="208"/>
      <c r="T25" s="118"/>
      <c r="U25" s="45"/>
      <c r="V25" s="47" t="str">
        <f t="shared" si="1"/>
        <v/>
      </c>
      <c r="W25" s="48">
        <f t="shared" si="2"/>
        <v>0</v>
      </c>
      <c r="X25" s="47">
        <f t="shared" si="3"/>
        <v>0</v>
      </c>
      <c r="Y25" s="382" t="str">
        <f t="shared" si="9"/>
        <v/>
      </c>
      <c r="Z25" s="832" t="str">
        <f t="shared" si="10"/>
        <v/>
      </c>
      <c r="AA25" s="834"/>
      <c r="AB25" s="49" t="str">
        <f t="shared" si="34"/>
        <v/>
      </c>
      <c r="AC25" s="126"/>
      <c r="AD25" s="49" t="e">
        <f t="shared" si="4"/>
        <v>#VALUE!</v>
      </c>
      <c r="AE25" s="949" t="str">
        <f t="shared" si="11"/>
        <v/>
      </c>
      <c r="AF25" s="832"/>
      <c r="AG25" s="50" t="str">
        <f t="shared" si="5"/>
        <v/>
      </c>
      <c r="AH25" s="832" t="str">
        <f t="shared" si="6"/>
        <v/>
      </c>
      <c r="AI25" s="834"/>
      <c r="AJ25" s="318"/>
      <c r="AK25" s="7"/>
      <c r="AL25" s="7"/>
      <c r="AM25" s="7"/>
      <c r="AN25" s="7"/>
      <c r="AO25" s="190" t="str">
        <f t="shared" ref="AO25:AO52" si="38">Z25</f>
        <v/>
      </c>
      <c r="AP25" s="7"/>
      <c r="AQ25" s="247">
        <f t="shared" si="12"/>
        <v>1</v>
      </c>
      <c r="AR25" s="46">
        <f t="shared" si="13"/>
        <v>0</v>
      </c>
      <c r="AS25" s="46">
        <f t="shared" si="14"/>
        <v>0</v>
      </c>
      <c r="AT25" s="46">
        <f t="shared" si="15"/>
        <v>0</v>
      </c>
      <c r="AU25" s="46">
        <f t="shared" si="16"/>
        <v>0</v>
      </c>
      <c r="AV25" s="46">
        <f t="shared" si="17"/>
        <v>1</v>
      </c>
      <c r="AW25" s="115">
        <f t="shared" si="18"/>
        <v>0</v>
      </c>
      <c r="AX25" s="115">
        <f t="shared" si="36"/>
        <v>0</v>
      </c>
      <c r="AY25" s="46">
        <f t="shared" si="37"/>
        <v>0</v>
      </c>
      <c r="AZ25" s="242">
        <f t="shared" si="19"/>
        <v>0</v>
      </c>
      <c r="BA25" s="242">
        <f t="shared" si="20"/>
        <v>0</v>
      </c>
      <c r="BB25" s="46">
        <f t="shared" si="21"/>
        <v>0</v>
      </c>
      <c r="BC25" s="273">
        <f t="shared" si="22"/>
        <v>0</v>
      </c>
      <c r="BD25" s="241">
        <f t="shared" si="23"/>
        <v>0</v>
      </c>
      <c r="BE25" s="243">
        <f t="shared" si="24"/>
        <v>0</v>
      </c>
      <c r="BF25" s="240">
        <f t="shared" si="25"/>
        <v>0</v>
      </c>
      <c r="BG25" s="46">
        <f t="shared" si="26"/>
        <v>0</v>
      </c>
      <c r="BH25" s="242">
        <f t="shared" si="27"/>
        <v>0</v>
      </c>
      <c r="BI25" s="450">
        <f t="shared" si="28"/>
        <v>0</v>
      </c>
      <c r="BJ25" s="451">
        <f t="shared" si="29"/>
        <v>0</v>
      </c>
      <c r="BK25" s="452">
        <f t="shared" si="30"/>
        <v>0</v>
      </c>
      <c r="BL25" s="244">
        <f t="shared" si="31"/>
        <v>0</v>
      </c>
      <c r="BM25" s="115">
        <f t="shared" si="32"/>
        <v>0</v>
      </c>
      <c r="BN25" s="245">
        <f t="shared" si="33"/>
        <v>0</v>
      </c>
      <c r="BO25" s="7"/>
      <c r="BP25" s="7"/>
    </row>
    <row r="26" spans="2:68" ht="13.15" customHeight="1" x14ac:dyDescent="0.25">
      <c r="B26" s="41"/>
      <c r="C26" s="816"/>
      <c r="D26" s="817"/>
      <c r="E26" s="45"/>
      <c r="F26" s="816"/>
      <c r="G26" s="817"/>
      <c r="H26" s="44"/>
      <c r="I26" s="816"/>
      <c r="J26" s="817"/>
      <c r="K26" s="45"/>
      <c r="L26" s="830"/>
      <c r="M26" s="831"/>
      <c r="N26" s="781" t="str">
        <f t="shared" si="35"/>
        <v/>
      </c>
      <c r="O26" s="782"/>
      <c r="P26" s="116"/>
      <c r="Q26" s="117"/>
      <c r="R26" s="208"/>
      <c r="S26" s="208"/>
      <c r="T26" s="118"/>
      <c r="U26" s="45"/>
      <c r="V26" s="47" t="str">
        <f t="shared" si="1"/>
        <v/>
      </c>
      <c r="W26" s="48">
        <f t="shared" si="2"/>
        <v>0</v>
      </c>
      <c r="X26" s="47">
        <f t="shared" si="3"/>
        <v>0</v>
      </c>
      <c r="Y26" s="382" t="str">
        <f t="shared" si="9"/>
        <v/>
      </c>
      <c r="Z26" s="832" t="str">
        <f t="shared" si="10"/>
        <v/>
      </c>
      <c r="AA26" s="834"/>
      <c r="AB26" s="49" t="str">
        <f t="shared" si="34"/>
        <v/>
      </c>
      <c r="AC26" s="126"/>
      <c r="AD26" s="49" t="e">
        <f t="shared" si="4"/>
        <v>#VALUE!</v>
      </c>
      <c r="AE26" s="949" t="str">
        <f t="shared" si="11"/>
        <v/>
      </c>
      <c r="AF26" s="832"/>
      <c r="AG26" s="50" t="str">
        <f t="shared" si="5"/>
        <v/>
      </c>
      <c r="AH26" s="832" t="str">
        <f t="shared" si="6"/>
        <v/>
      </c>
      <c r="AI26" s="834"/>
      <c r="AJ26" s="318"/>
      <c r="AK26" s="7"/>
      <c r="AL26" s="7"/>
      <c r="AM26" s="7"/>
      <c r="AN26" s="7"/>
      <c r="AO26" s="190" t="str">
        <f t="shared" si="38"/>
        <v/>
      </c>
      <c r="AP26" s="7"/>
      <c r="AQ26" s="247">
        <f t="shared" si="12"/>
        <v>1</v>
      </c>
      <c r="AR26" s="46">
        <f t="shared" si="13"/>
        <v>0</v>
      </c>
      <c r="AS26" s="46">
        <f t="shared" si="14"/>
        <v>0</v>
      </c>
      <c r="AT26" s="46">
        <f t="shared" si="15"/>
        <v>0</v>
      </c>
      <c r="AU26" s="46">
        <f t="shared" si="16"/>
        <v>0</v>
      </c>
      <c r="AV26" s="46">
        <f t="shared" si="17"/>
        <v>1</v>
      </c>
      <c r="AW26" s="115">
        <f t="shared" si="18"/>
        <v>0</v>
      </c>
      <c r="AX26" s="115">
        <f t="shared" si="36"/>
        <v>0</v>
      </c>
      <c r="AY26" s="46">
        <f t="shared" si="37"/>
        <v>0</v>
      </c>
      <c r="AZ26" s="242">
        <f t="shared" si="19"/>
        <v>0</v>
      </c>
      <c r="BA26" s="242">
        <f t="shared" si="20"/>
        <v>0</v>
      </c>
      <c r="BB26" s="46">
        <f t="shared" si="21"/>
        <v>0</v>
      </c>
      <c r="BC26" s="273">
        <f t="shared" si="22"/>
        <v>0</v>
      </c>
      <c r="BD26" s="241">
        <f t="shared" si="23"/>
        <v>0</v>
      </c>
      <c r="BE26" s="243">
        <f t="shared" si="24"/>
        <v>0</v>
      </c>
      <c r="BF26" s="240">
        <f t="shared" si="25"/>
        <v>0</v>
      </c>
      <c r="BG26" s="46">
        <f t="shared" si="26"/>
        <v>0</v>
      </c>
      <c r="BH26" s="242">
        <f t="shared" si="27"/>
        <v>0</v>
      </c>
      <c r="BI26" s="450">
        <f t="shared" si="28"/>
        <v>0</v>
      </c>
      <c r="BJ26" s="451">
        <f t="shared" si="29"/>
        <v>0</v>
      </c>
      <c r="BK26" s="452">
        <f t="shared" si="30"/>
        <v>0</v>
      </c>
      <c r="BL26" s="244">
        <f t="shared" si="31"/>
        <v>0</v>
      </c>
      <c r="BM26" s="115">
        <f t="shared" si="32"/>
        <v>0</v>
      </c>
      <c r="BN26" s="245">
        <f t="shared" si="33"/>
        <v>0</v>
      </c>
      <c r="BO26" s="7"/>
      <c r="BP26" s="7"/>
    </row>
    <row r="27" spans="2:68" ht="13.15" customHeight="1" x14ac:dyDescent="0.25">
      <c r="B27" s="41"/>
      <c r="C27" s="816"/>
      <c r="D27" s="817"/>
      <c r="E27" s="45"/>
      <c r="F27" s="816"/>
      <c r="G27" s="817"/>
      <c r="H27" s="44"/>
      <c r="I27" s="816"/>
      <c r="J27" s="817"/>
      <c r="K27" s="45"/>
      <c r="L27" s="830"/>
      <c r="M27" s="831"/>
      <c r="N27" s="781" t="str">
        <f t="shared" si="35"/>
        <v/>
      </c>
      <c r="O27" s="782"/>
      <c r="P27" s="116"/>
      <c r="Q27" s="117"/>
      <c r="R27" s="208"/>
      <c r="S27" s="208"/>
      <c r="T27" s="118"/>
      <c r="U27" s="45"/>
      <c r="V27" s="47" t="str">
        <f t="shared" si="1"/>
        <v/>
      </c>
      <c r="W27" s="48">
        <f t="shared" si="2"/>
        <v>0</v>
      </c>
      <c r="X27" s="47">
        <f t="shared" si="3"/>
        <v>0</v>
      </c>
      <c r="Y27" s="382" t="str">
        <f t="shared" si="9"/>
        <v/>
      </c>
      <c r="Z27" s="832" t="str">
        <f t="shared" si="10"/>
        <v/>
      </c>
      <c r="AA27" s="834"/>
      <c r="AB27" s="49" t="str">
        <f t="shared" si="34"/>
        <v/>
      </c>
      <c r="AC27" s="126"/>
      <c r="AD27" s="49" t="e">
        <f t="shared" si="4"/>
        <v>#VALUE!</v>
      </c>
      <c r="AE27" s="949" t="str">
        <f t="shared" si="11"/>
        <v/>
      </c>
      <c r="AF27" s="832"/>
      <c r="AG27" s="50" t="str">
        <f t="shared" si="5"/>
        <v/>
      </c>
      <c r="AH27" s="832" t="str">
        <f t="shared" si="6"/>
        <v/>
      </c>
      <c r="AI27" s="834"/>
      <c r="AJ27" s="318"/>
      <c r="AK27" s="7"/>
      <c r="AL27" s="7"/>
      <c r="AM27" s="7"/>
      <c r="AN27" s="7"/>
      <c r="AO27" s="190" t="str">
        <f t="shared" si="38"/>
        <v/>
      </c>
      <c r="AP27" s="7"/>
      <c r="AQ27" s="247">
        <f t="shared" si="12"/>
        <v>1</v>
      </c>
      <c r="AR27" s="46">
        <f t="shared" si="13"/>
        <v>0</v>
      </c>
      <c r="AS27" s="46">
        <f t="shared" si="14"/>
        <v>0</v>
      </c>
      <c r="AT27" s="46">
        <f t="shared" si="15"/>
        <v>0</v>
      </c>
      <c r="AU27" s="46">
        <f t="shared" si="16"/>
        <v>0</v>
      </c>
      <c r="AV27" s="46">
        <f t="shared" si="17"/>
        <v>1</v>
      </c>
      <c r="AW27" s="115">
        <f t="shared" si="18"/>
        <v>0</v>
      </c>
      <c r="AX27" s="115">
        <f t="shared" si="36"/>
        <v>0</v>
      </c>
      <c r="AY27" s="46">
        <f t="shared" si="37"/>
        <v>0</v>
      </c>
      <c r="AZ27" s="242">
        <f t="shared" si="19"/>
        <v>0</v>
      </c>
      <c r="BA27" s="242">
        <f t="shared" si="20"/>
        <v>0</v>
      </c>
      <c r="BB27" s="46">
        <f t="shared" si="21"/>
        <v>0</v>
      </c>
      <c r="BC27" s="273">
        <f t="shared" si="22"/>
        <v>0</v>
      </c>
      <c r="BD27" s="241">
        <f t="shared" si="23"/>
        <v>0</v>
      </c>
      <c r="BE27" s="243">
        <f t="shared" si="24"/>
        <v>0</v>
      </c>
      <c r="BF27" s="240">
        <f t="shared" si="25"/>
        <v>0</v>
      </c>
      <c r="BG27" s="46">
        <f t="shared" si="26"/>
        <v>0</v>
      </c>
      <c r="BH27" s="242">
        <f t="shared" si="27"/>
        <v>0</v>
      </c>
      <c r="BI27" s="450">
        <f t="shared" si="28"/>
        <v>0</v>
      </c>
      <c r="BJ27" s="451">
        <f t="shared" si="29"/>
        <v>0</v>
      </c>
      <c r="BK27" s="452">
        <f t="shared" si="30"/>
        <v>0</v>
      </c>
      <c r="BL27" s="244">
        <f t="shared" si="31"/>
        <v>0</v>
      </c>
      <c r="BM27" s="115">
        <f t="shared" si="32"/>
        <v>0</v>
      </c>
      <c r="BN27" s="245">
        <f t="shared" si="33"/>
        <v>0</v>
      </c>
      <c r="BO27" s="7"/>
      <c r="BP27" s="7"/>
    </row>
    <row r="28" spans="2:68" ht="13.15" customHeight="1" x14ac:dyDescent="0.25">
      <c r="B28" s="41"/>
      <c r="C28" s="816"/>
      <c r="D28" s="817"/>
      <c r="E28" s="45"/>
      <c r="F28" s="816"/>
      <c r="G28" s="817"/>
      <c r="H28" s="44"/>
      <c r="I28" s="816"/>
      <c r="J28" s="817"/>
      <c r="K28" s="45"/>
      <c r="L28" s="830"/>
      <c r="M28" s="831"/>
      <c r="N28" s="781" t="str">
        <f t="shared" si="35"/>
        <v/>
      </c>
      <c r="O28" s="782"/>
      <c r="P28" s="116"/>
      <c r="Q28" s="117"/>
      <c r="R28" s="208"/>
      <c r="S28" s="208"/>
      <c r="T28" s="118"/>
      <c r="U28" s="45"/>
      <c r="V28" s="47" t="str">
        <f t="shared" si="1"/>
        <v/>
      </c>
      <c r="W28" s="48">
        <f t="shared" si="2"/>
        <v>0</v>
      </c>
      <c r="X28" s="47">
        <f t="shared" si="3"/>
        <v>0</v>
      </c>
      <c r="Y28" s="382" t="str">
        <f t="shared" si="9"/>
        <v/>
      </c>
      <c r="Z28" s="832" t="str">
        <f t="shared" si="10"/>
        <v/>
      </c>
      <c r="AA28" s="834"/>
      <c r="AB28" s="49" t="str">
        <f t="shared" si="34"/>
        <v/>
      </c>
      <c r="AC28" s="126"/>
      <c r="AD28" s="49" t="e">
        <f t="shared" si="4"/>
        <v>#VALUE!</v>
      </c>
      <c r="AE28" s="949" t="str">
        <f t="shared" si="11"/>
        <v/>
      </c>
      <c r="AF28" s="832"/>
      <c r="AG28" s="50" t="str">
        <f t="shared" si="5"/>
        <v/>
      </c>
      <c r="AH28" s="832" t="str">
        <f t="shared" si="6"/>
        <v/>
      </c>
      <c r="AI28" s="834"/>
      <c r="AJ28" s="318"/>
      <c r="AK28" s="7"/>
      <c r="AL28" s="7"/>
      <c r="AM28" s="7"/>
      <c r="AN28" s="7"/>
      <c r="AO28" s="190" t="str">
        <f t="shared" si="38"/>
        <v/>
      </c>
      <c r="AP28" s="7"/>
      <c r="AQ28" s="247">
        <f t="shared" si="12"/>
        <v>1</v>
      </c>
      <c r="AR28" s="46">
        <f t="shared" si="13"/>
        <v>0</v>
      </c>
      <c r="AS28" s="46">
        <f t="shared" si="14"/>
        <v>0</v>
      </c>
      <c r="AT28" s="46">
        <f t="shared" si="15"/>
        <v>0</v>
      </c>
      <c r="AU28" s="46">
        <f t="shared" si="16"/>
        <v>0</v>
      </c>
      <c r="AV28" s="46">
        <f t="shared" si="17"/>
        <v>1</v>
      </c>
      <c r="AW28" s="115">
        <f t="shared" si="18"/>
        <v>0</v>
      </c>
      <c r="AX28" s="115">
        <f t="shared" si="36"/>
        <v>0</v>
      </c>
      <c r="AY28" s="46">
        <f t="shared" si="37"/>
        <v>0</v>
      </c>
      <c r="AZ28" s="242">
        <f t="shared" si="19"/>
        <v>0</v>
      </c>
      <c r="BA28" s="242">
        <f t="shared" si="20"/>
        <v>0</v>
      </c>
      <c r="BB28" s="46">
        <f t="shared" si="21"/>
        <v>0</v>
      </c>
      <c r="BC28" s="273">
        <f t="shared" si="22"/>
        <v>0</v>
      </c>
      <c r="BD28" s="241">
        <f t="shared" si="23"/>
        <v>0</v>
      </c>
      <c r="BE28" s="243">
        <f t="shared" si="24"/>
        <v>0</v>
      </c>
      <c r="BF28" s="240">
        <f t="shared" si="25"/>
        <v>0</v>
      </c>
      <c r="BG28" s="46">
        <f t="shared" si="26"/>
        <v>0</v>
      </c>
      <c r="BH28" s="242">
        <f t="shared" si="27"/>
        <v>0</v>
      </c>
      <c r="BI28" s="450">
        <f t="shared" si="28"/>
        <v>0</v>
      </c>
      <c r="BJ28" s="451">
        <f t="shared" si="29"/>
        <v>0</v>
      </c>
      <c r="BK28" s="452">
        <f t="shared" si="30"/>
        <v>0</v>
      </c>
      <c r="BL28" s="244">
        <f t="shared" si="31"/>
        <v>0</v>
      </c>
      <c r="BM28" s="115">
        <f t="shared" si="32"/>
        <v>0</v>
      </c>
      <c r="BN28" s="245">
        <f t="shared" si="33"/>
        <v>0</v>
      </c>
      <c r="BO28" s="7"/>
      <c r="BP28" s="7"/>
    </row>
    <row r="29" spans="2:68" ht="13.15" customHeight="1" x14ac:dyDescent="0.25">
      <c r="B29" s="41"/>
      <c r="C29" s="816"/>
      <c r="D29" s="817"/>
      <c r="E29" s="45"/>
      <c r="F29" s="816"/>
      <c r="G29" s="817"/>
      <c r="H29" s="44"/>
      <c r="I29" s="816"/>
      <c r="J29" s="817"/>
      <c r="K29" s="45"/>
      <c r="L29" s="830"/>
      <c r="M29" s="831"/>
      <c r="N29" s="781" t="str">
        <f t="shared" si="35"/>
        <v/>
      </c>
      <c r="O29" s="782"/>
      <c r="P29" s="116"/>
      <c r="Q29" s="117"/>
      <c r="R29" s="208"/>
      <c r="S29" s="208"/>
      <c r="T29" s="118"/>
      <c r="U29" s="45"/>
      <c r="V29" s="47" t="str">
        <f t="shared" si="1"/>
        <v/>
      </c>
      <c r="W29" s="48">
        <f t="shared" si="2"/>
        <v>0</v>
      </c>
      <c r="X29" s="47">
        <f t="shared" si="3"/>
        <v>0</v>
      </c>
      <c r="Y29" s="382" t="str">
        <f t="shared" si="9"/>
        <v/>
      </c>
      <c r="Z29" s="832" t="str">
        <f t="shared" si="10"/>
        <v/>
      </c>
      <c r="AA29" s="834"/>
      <c r="AB29" s="49" t="str">
        <f t="shared" si="34"/>
        <v/>
      </c>
      <c r="AC29" s="126"/>
      <c r="AD29" s="49" t="e">
        <f t="shared" si="4"/>
        <v>#VALUE!</v>
      </c>
      <c r="AE29" s="949" t="str">
        <f t="shared" si="11"/>
        <v/>
      </c>
      <c r="AF29" s="832"/>
      <c r="AG29" s="50" t="str">
        <f t="shared" si="5"/>
        <v/>
      </c>
      <c r="AH29" s="832" t="str">
        <f t="shared" si="6"/>
        <v/>
      </c>
      <c r="AI29" s="834"/>
      <c r="AJ29" s="318"/>
      <c r="AK29" s="7"/>
      <c r="AL29" s="7"/>
      <c r="AM29" s="7"/>
      <c r="AN29" s="7"/>
      <c r="AO29" s="190" t="str">
        <f t="shared" si="38"/>
        <v/>
      </c>
      <c r="AP29" s="7"/>
      <c r="AQ29" s="247">
        <f t="shared" si="12"/>
        <v>1</v>
      </c>
      <c r="AR29" s="46">
        <f t="shared" si="13"/>
        <v>0</v>
      </c>
      <c r="AS29" s="46">
        <f t="shared" si="14"/>
        <v>0</v>
      </c>
      <c r="AT29" s="46">
        <f t="shared" si="15"/>
        <v>0</v>
      </c>
      <c r="AU29" s="46">
        <f t="shared" si="16"/>
        <v>0</v>
      </c>
      <c r="AV29" s="46">
        <f t="shared" si="17"/>
        <v>1</v>
      </c>
      <c r="AW29" s="115">
        <f t="shared" si="18"/>
        <v>0</v>
      </c>
      <c r="AX29" s="115">
        <f t="shared" si="36"/>
        <v>0</v>
      </c>
      <c r="AY29" s="46">
        <f t="shared" si="37"/>
        <v>0</v>
      </c>
      <c r="AZ29" s="242">
        <f t="shared" si="19"/>
        <v>0</v>
      </c>
      <c r="BA29" s="242">
        <f t="shared" si="20"/>
        <v>0</v>
      </c>
      <c r="BB29" s="46">
        <f t="shared" si="21"/>
        <v>0</v>
      </c>
      <c r="BC29" s="273">
        <f t="shared" si="22"/>
        <v>0</v>
      </c>
      <c r="BD29" s="241">
        <f t="shared" si="23"/>
        <v>0</v>
      </c>
      <c r="BE29" s="243">
        <f t="shared" si="24"/>
        <v>0</v>
      </c>
      <c r="BF29" s="240">
        <f t="shared" si="25"/>
        <v>0</v>
      </c>
      <c r="BG29" s="46">
        <f t="shared" si="26"/>
        <v>0</v>
      </c>
      <c r="BH29" s="242">
        <f t="shared" si="27"/>
        <v>0</v>
      </c>
      <c r="BI29" s="450">
        <f t="shared" si="28"/>
        <v>0</v>
      </c>
      <c r="BJ29" s="451">
        <f t="shared" si="29"/>
        <v>0</v>
      </c>
      <c r="BK29" s="452">
        <f t="shared" si="30"/>
        <v>0</v>
      </c>
      <c r="BL29" s="244">
        <f t="shared" si="31"/>
        <v>0</v>
      </c>
      <c r="BM29" s="115">
        <f t="shared" si="32"/>
        <v>0</v>
      </c>
      <c r="BN29" s="245">
        <f t="shared" si="33"/>
        <v>0</v>
      </c>
      <c r="BO29" s="7"/>
      <c r="BP29" s="7"/>
    </row>
    <row r="30" spans="2:68" ht="13.15" customHeight="1" x14ac:dyDescent="0.25">
      <c r="B30" s="41"/>
      <c r="C30" s="816"/>
      <c r="D30" s="817"/>
      <c r="E30" s="45"/>
      <c r="F30" s="816"/>
      <c r="G30" s="817"/>
      <c r="H30" s="44"/>
      <c r="I30" s="816"/>
      <c r="J30" s="817"/>
      <c r="K30" s="45"/>
      <c r="L30" s="830"/>
      <c r="M30" s="831"/>
      <c r="N30" s="781" t="str">
        <f t="shared" si="35"/>
        <v/>
      </c>
      <c r="O30" s="782"/>
      <c r="P30" s="116"/>
      <c r="Q30" s="117"/>
      <c r="R30" s="208"/>
      <c r="S30" s="208"/>
      <c r="T30" s="118"/>
      <c r="U30" s="45"/>
      <c r="V30" s="47" t="str">
        <f t="shared" si="1"/>
        <v/>
      </c>
      <c r="W30" s="48">
        <f t="shared" si="2"/>
        <v>0</v>
      </c>
      <c r="X30" s="47">
        <f t="shared" si="3"/>
        <v>0</v>
      </c>
      <c r="Y30" s="382" t="str">
        <f t="shared" si="9"/>
        <v/>
      </c>
      <c r="Z30" s="832" t="str">
        <f t="shared" si="10"/>
        <v/>
      </c>
      <c r="AA30" s="834"/>
      <c r="AB30" s="49" t="str">
        <f t="shared" si="34"/>
        <v/>
      </c>
      <c r="AC30" s="126"/>
      <c r="AD30" s="49" t="e">
        <f t="shared" si="4"/>
        <v>#VALUE!</v>
      </c>
      <c r="AE30" s="949" t="str">
        <f t="shared" si="11"/>
        <v/>
      </c>
      <c r="AF30" s="832"/>
      <c r="AG30" s="50" t="str">
        <f t="shared" si="5"/>
        <v/>
      </c>
      <c r="AH30" s="832" t="str">
        <f t="shared" si="6"/>
        <v/>
      </c>
      <c r="AI30" s="834"/>
      <c r="AJ30" s="318"/>
      <c r="AK30" s="7"/>
      <c r="AL30" s="7"/>
      <c r="AM30" s="7"/>
      <c r="AN30" s="7"/>
      <c r="AO30" s="190" t="str">
        <f t="shared" si="38"/>
        <v/>
      </c>
      <c r="AP30" s="7"/>
      <c r="AQ30" s="247">
        <f t="shared" si="12"/>
        <v>1</v>
      </c>
      <c r="AR30" s="46">
        <f t="shared" si="13"/>
        <v>0</v>
      </c>
      <c r="AS30" s="46">
        <f t="shared" si="14"/>
        <v>0</v>
      </c>
      <c r="AT30" s="46">
        <f t="shared" si="15"/>
        <v>0</v>
      </c>
      <c r="AU30" s="46">
        <f t="shared" si="16"/>
        <v>0</v>
      </c>
      <c r="AV30" s="46">
        <f t="shared" si="17"/>
        <v>1</v>
      </c>
      <c r="AW30" s="115">
        <f t="shared" si="18"/>
        <v>0</v>
      </c>
      <c r="AX30" s="115">
        <f t="shared" si="36"/>
        <v>0</v>
      </c>
      <c r="AY30" s="46">
        <f t="shared" si="37"/>
        <v>0</v>
      </c>
      <c r="AZ30" s="242">
        <f t="shared" si="19"/>
        <v>0</v>
      </c>
      <c r="BA30" s="242">
        <f t="shared" si="20"/>
        <v>0</v>
      </c>
      <c r="BB30" s="46">
        <f t="shared" si="21"/>
        <v>0</v>
      </c>
      <c r="BC30" s="273">
        <f t="shared" si="22"/>
        <v>0</v>
      </c>
      <c r="BD30" s="241">
        <f t="shared" si="23"/>
        <v>0</v>
      </c>
      <c r="BE30" s="243">
        <f t="shared" si="24"/>
        <v>0</v>
      </c>
      <c r="BF30" s="240">
        <f t="shared" si="25"/>
        <v>0</v>
      </c>
      <c r="BG30" s="46">
        <f t="shared" si="26"/>
        <v>0</v>
      </c>
      <c r="BH30" s="242">
        <f t="shared" si="27"/>
        <v>0</v>
      </c>
      <c r="BI30" s="450">
        <f t="shared" si="28"/>
        <v>0</v>
      </c>
      <c r="BJ30" s="451">
        <f t="shared" si="29"/>
        <v>0</v>
      </c>
      <c r="BK30" s="452">
        <f t="shared" si="30"/>
        <v>0</v>
      </c>
      <c r="BL30" s="244">
        <f t="shared" si="31"/>
        <v>0</v>
      </c>
      <c r="BM30" s="115">
        <f t="shared" si="32"/>
        <v>0</v>
      </c>
      <c r="BN30" s="245">
        <f t="shared" si="33"/>
        <v>0</v>
      </c>
      <c r="BO30" s="7"/>
      <c r="BP30" s="7"/>
    </row>
    <row r="31" spans="2:68" ht="13.15" customHeight="1" x14ac:dyDescent="0.25">
      <c r="B31" s="41"/>
      <c r="C31" s="816"/>
      <c r="D31" s="817"/>
      <c r="E31" s="45"/>
      <c r="F31" s="816"/>
      <c r="G31" s="817"/>
      <c r="H31" s="44"/>
      <c r="I31" s="816"/>
      <c r="J31" s="817"/>
      <c r="K31" s="45"/>
      <c r="L31" s="830"/>
      <c r="M31" s="831"/>
      <c r="N31" s="781" t="str">
        <f t="shared" si="35"/>
        <v/>
      </c>
      <c r="O31" s="782"/>
      <c r="P31" s="116"/>
      <c r="Q31" s="117"/>
      <c r="R31" s="208"/>
      <c r="S31" s="208"/>
      <c r="T31" s="118"/>
      <c r="U31" s="45"/>
      <c r="V31" s="47" t="str">
        <f t="shared" si="1"/>
        <v/>
      </c>
      <c r="W31" s="48">
        <f t="shared" si="2"/>
        <v>0</v>
      </c>
      <c r="X31" s="47">
        <f t="shared" si="3"/>
        <v>0</v>
      </c>
      <c r="Y31" s="382" t="str">
        <f t="shared" si="9"/>
        <v/>
      </c>
      <c r="Z31" s="832" t="str">
        <f t="shared" si="10"/>
        <v/>
      </c>
      <c r="AA31" s="834"/>
      <c r="AB31" s="49" t="str">
        <f t="shared" si="34"/>
        <v/>
      </c>
      <c r="AC31" s="126"/>
      <c r="AD31" s="49" t="e">
        <f t="shared" si="4"/>
        <v>#VALUE!</v>
      </c>
      <c r="AE31" s="949" t="str">
        <f t="shared" si="11"/>
        <v/>
      </c>
      <c r="AF31" s="832"/>
      <c r="AG31" s="50" t="str">
        <f t="shared" si="5"/>
        <v/>
      </c>
      <c r="AH31" s="832" t="str">
        <f t="shared" si="6"/>
        <v/>
      </c>
      <c r="AI31" s="834"/>
      <c r="AJ31" s="318"/>
      <c r="AK31" s="7"/>
      <c r="AL31" s="7"/>
      <c r="AM31" s="7"/>
      <c r="AN31" s="7"/>
      <c r="AO31" s="190" t="str">
        <f t="shared" si="38"/>
        <v/>
      </c>
      <c r="AP31" s="7"/>
      <c r="AQ31" s="247">
        <f t="shared" si="12"/>
        <v>1</v>
      </c>
      <c r="AR31" s="46">
        <f t="shared" si="13"/>
        <v>0</v>
      </c>
      <c r="AS31" s="46">
        <f t="shared" si="14"/>
        <v>0</v>
      </c>
      <c r="AT31" s="46">
        <f t="shared" si="15"/>
        <v>0</v>
      </c>
      <c r="AU31" s="46">
        <f t="shared" si="16"/>
        <v>0</v>
      </c>
      <c r="AV31" s="46">
        <f t="shared" si="17"/>
        <v>1</v>
      </c>
      <c r="AW31" s="115">
        <f t="shared" si="18"/>
        <v>0</v>
      </c>
      <c r="AX31" s="115">
        <f t="shared" si="36"/>
        <v>0</v>
      </c>
      <c r="AY31" s="46">
        <f t="shared" si="37"/>
        <v>0</v>
      </c>
      <c r="AZ31" s="242">
        <f t="shared" si="19"/>
        <v>0</v>
      </c>
      <c r="BA31" s="242">
        <f t="shared" si="20"/>
        <v>0</v>
      </c>
      <c r="BB31" s="46">
        <f t="shared" si="21"/>
        <v>0</v>
      </c>
      <c r="BC31" s="273">
        <f t="shared" si="22"/>
        <v>0</v>
      </c>
      <c r="BD31" s="241">
        <f t="shared" si="23"/>
        <v>0</v>
      </c>
      <c r="BE31" s="243">
        <f t="shared" si="24"/>
        <v>0</v>
      </c>
      <c r="BF31" s="240">
        <f t="shared" si="25"/>
        <v>0</v>
      </c>
      <c r="BG31" s="46">
        <f t="shared" si="26"/>
        <v>0</v>
      </c>
      <c r="BH31" s="242">
        <f t="shared" si="27"/>
        <v>0</v>
      </c>
      <c r="BI31" s="450">
        <f t="shared" si="28"/>
        <v>0</v>
      </c>
      <c r="BJ31" s="451">
        <f t="shared" si="29"/>
        <v>0</v>
      </c>
      <c r="BK31" s="452">
        <f t="shared" si="30"/>
        <v>0</v>
      </c>
      <c r="BL31" s="244">
        <f t="shared" si="31"/>
        <v>0</v>
      </c>
      <c r="BM31" s="115">
        <f t="shared" si="32"/>
        <v>0</v>
      </c>
      <c r="BN31" s="245">
        <f t="shared" si="33"/>
        <v>0</v>
      </c>
      <c r="BO31" s="7"/>
      <c r="BP31" s="7"/>
    </row>
    <row r="32" spans="2:68" ht="13.15" customHeight="1" x14ac:dyDescent="0.25">
      <c r="B32" s="41"/>
      <c r="C32" s="816"/>
      <c r="D32" s="817"/>
      <c r="E32" s="45"/>
      <c r="F32" s="816"/>
      <c r="G32" s="817"/>
      <c r="H32" s="44"/>
      <c r="I32" s="816"/>
      <c r="J32" s="817"/>
      <c r="K32" s="45"/>
      <c r="L32" s="830"/>
      <c r="M32" s="831"/>
      <c r="N32" s="781" t="str">
        <f t="shared" si="35"/>
        <v/>
      </c>
      <c r="O32" s="782"/>
      <c r="P32" s="116"/>
      <c r="Q32" s="117"/>
      <c r="R32" s="208"/>
      <c r="S32" s="208"/>
      <c r="T32" s="118"/>
      <c r="U32" s="45"/>
      <c r="V32" s="47" t="str">
        <f t="shared" si="1"/>
        <v/>
      </c>
      <c r="W32" s="48">
        <f t="shared" si="2"/>
        <v>0</v>
      </c>
      <c r="X32" s="47">
        <f t="shared" si="3"/>
        <v>0</v>
      </c>
      <c r="Y32" s="382" t="str">
        <f t="shared" si="9"/>
        <v/>
      </c>
      <c r="Z32" s="832" t="str">
        <f t="shared" si="10"/>
        <v/>
      </c>
      <c r="AA32" s="834"/>
      <c r="AB32" s="49" t="str">
        <f t="shared" si="34"/>
        <v/>
      </c>
      <c r="AC32" s="126"/>
      <c r="AD32" s="49" t="e">
        <f t="shared" si="4"/>
        <v>#VALUE!</v>
      </c>
      <c r="AE32" s="949" t="str">
        <f t="shared" si="11"/>
        <v/>
      </c>
      <c r="AF32" s="832"/>
      <c r="AG32" s="50" t="str">
        <f t="shared" si="5"/>
        <v/>
      </c>
      <c r="AH32" s="832" t="str">
        <f t="shared" si="6"/>
        <v/>
      </c>
      <c r="AI32" s="834"/>
      <c r="AJ32" s="318"/>
      <c r="AK32" s="7"/>
      <c r="AL32" s="7"/>
      <c r="AM32" s="7"/>
      <c r="AN32" s="7"/>
      <c r="AO32" s="190" t="str">
        <f t="shared" si="38"/>
        <v/>
      </c>
      <c r="AP32" s="7"/>
      <c r="AQ32" s="247">
        <f t="shared" si="12"/>
        <v>1</v>
      </c>
      <c r="AR32" s="46">
        <f t="shared" si="13"/>
        <v>0</v>
      </c>
      <c r="AS32" s="46">
        <f t="shared" si="14"/>
        <v>0</v>
      </c>
      <c r="AT32" s="46">
        <f t="shared" si="15"/>
        <v>0</v>
      </c>
      <c r="AU32" s="46">
        <f t="shared" si="16"/>
        <v>0</v>
      </c>
      <c r="AV32" s="46">
        <f t="shared" si="17"/>
        <v>1</v>
      </c>
      <c r="AW32" s="115">
        <f t="shared" si="18"/>
        <v>0</v>
      </c>
      <c r="AX32" s="115">
        <f t="shared" si="36"/>
        <v>0</v>
      </c>
      <c r="AY32" s="46">
        <f t="shared" si="37"/>
        <v>0</v>
      </c>
      <c r="AZ32" s="242">
        <f t="shared" si="19"/>
        <v>0</v>
      </c>
      <c r="BA32" s="242">
        <f t="shared" si="20"/>
        <v>0</v>
      </c>
      <c r="BB32" s="46">
        <f t="shared" si="21"/>
        <v>0</v>
      </c>
      <c r="BC32" s="273">
        <f t="shared" si="22"/>
        <v>0</v>
      </c>
      <c r="BD32" s="241">
        <f t="shared" si="23"/>
        <v>0</v>
      </c>
      <c r="BE32" s="243">
        <f t="shared" si="24"/>
        <v>0</v>
      </c>
      <c r="BF32" s="240">
        <f t="shared" si="25"/>
        <v>0</v>
      </c>
      <c r="BG32" s="46">
        <f t="shared" si="26"/>
        <v>0</v>
      </c>
      <c r="BH32" s="242">
        <f t="shared" si="27"/>
        <v>0</v>
      </c>
      <c r="BI32" s="450">
        <f t="shared" si="28"/>
        <v>0</v>
      </c>
      <c r="BJ32" s="451">
        <f t="shared" si="29"/>
        <v>0</v>
      </c>
      <c r="BK32" s="452">
        <f t="shared" si="30"/>
        <v>0</v>
      </c>
      <c r="BL32" s="244">
        <f t="shared" si="31"/>
        <v>0</v>
      </c>
      <c r="BM32" s="115">
        <f t="shared" si="32"/>
        <v>0</v>
      </c>
      <c r="BN32" s="245">
        <f t="shared" si="33"/>
        <v>0</v>
      </c>
      <c r="BO32" s="7"/>
      <c r="BP32" s="7"/>
    </row>
    <row r="33" spans="1:68" ht="13.15" customHeight="1" x14ac:dyDescent="0.25">
      <c r="B33" s="41"/>
      <c r="C33" s="816"/>
      <c r="D33" s="817"/>
      <c r="E33" s="45"/>
      <c r="F33" s="816"/>
      <c r="G33" s="817"/>
      <c r="H33" s="44"/>
      <c r="I33" s="816"/>
      <c r="J33" s="817"/>
      <c r="K33" s="45"/>
      <c r="L33" s="830"/>
      <c r="M33" s="831"/>
      <c r="N33" s="781" t="str">
        <f t="shared" si="35"/>
        <v/>
      </c>
      <c r="O33" s="782"/>
      <c r="P33" s="116"/>
      <c r="Q33" s="117"/>
      <c r="R33" s="208"/>
      <c r="S33" s="208"/>
      <c r="T33" s="118"/>
      <c r="U33" s="45"/>
      <c r="V33" s="47" t="str">
        <f t="shared" si="1"/>
        <v/>
      </c>
      <c r="W33" s="48">
        <f t="shared" si="2"/>
        <v>0</v>
      </c>
      <c r="X33" s="47">
        <f t="shared" si="3"/>
        <v>0</v>
      </c>
      <c r="Y33" s="382" t="str">
        <f t="shared" si="9"/>
        <v/>
      </c>
      <c r="Z33" s="832" t="str">
        <f t="shared" si="10"/>
        <v/>
      </c>
      <c r="AA33" s="834"/>
      <c r="AB33" s="49" t="str">
        <f t="shared" si="34"/>
        <v/>
      </c>
      <c r="AC33" s="126"/>
      <c r="AD33" s="49" t="e">
        <f t="shared" si="4"/>
        <v>#VALUE!</v>
      </c>
      <c r="AE33" s="949" t="str">
        <f t="shared" si="11"/>
        <v/>
      </c>
      <c r="AF33" s="832"/>
      <c r="AG33" s="50" t="str">
        <f t="shared" si="5"/>
        <v/>
      </c>
      <c r="AH33" s="832" t="str">
        <f t="shared" si="6"/>
        <v/>
      </c>
      <c r="AI33" s="834"/>
      <c r="AJ33" s="318"/>
      <c r="AK33" s="7"/>
      <c r="AL33" s="7"/>
      <c r="AM33" s="7"/>
      <c r="AN33" s="7"/>
      <c r="AO33" s="190" t="str">
        <f t="shared" si="38"/>
        <v/>
      </c>
      <c r="AP33" s="7"/>
      <c r="AQ33" s="247">
        <f t="shared" si="12"/>
        <v>1</v>
      </c>
      <c r="AR33" s="46">
        <f t="shared" si="13"/>
        <v>0</v>
      </c>
      <c r="AS33" s="46">
        <f t="shared" si="14"/>
        <v>0</v>
      </c>
      <c r="AT33" s="46">
        <f t="shared" si="15"/>
        <v>0</v>
      </c>
      <c r="AU33" s="46">
        <f t="shared" si="16"/>
        <v>0</v>
      </c>
      <c r="AV33" s="46">
        <f t="shared" si="17"/>
        <v>1</v>
      </c>
      <c r="AW33" s="115">
        <f t="shared" si="18"/>
        <v>0</v>
      </c>
      <c r="AX33" s="115">
        <f t="shared" si="36"/>
        <v>0</v>
      </c>
      <c r="AY33" s="46">
        <f t="shared" si="37"/>
        <v>0</v>
      </c>
      <c r="AZ33" s="242">
        <f t="shared" si="19"/>
        <v>0</v>
      </c>
      <c r="BA33" s="242">
        <f t="shared" si="20"/>
        <v>0</v>
      </c>
      <c r="BB33" s="46">
        <f t="shared" si="21"/>
        <v>0</v>
      </c>
      <c r="BC33" s="273">
        <f t="shared" si="22"/>
        <v>0</v>
      </c>
      <c r="BD33" s="241">
        <f t="shared" si="23"/>
        <v>0</v>
      </c>
      <c r="BE33" s="243">
        <f t="shared" si="24"/>
        <v>0</v>
      </c>
      <c r="BF33" s="240">
        <f t="shared" si="25"/>
        <v>0</v>
      </c>
      <c r="BG33" s="46">
        <f t="shared" si="26"/>
        <v>0</v>
      </c>
      <c r="BH33" s="242">
        <f t="shared" si="27"/>
        <v>0</v>
      </c>
      <c r="BI33" s="450">
        <f t="shared" si="28"/>
        <v>0</v>
      </c>
      <c r="BJ33" s="451">
        <f t="shared" si="29"/>
        <v>0</v>
      </c>
      <c r="BK33" s="452">
        <f t="shared" si="30"/>
        <v>0</v>
      </c>
      <c r="BL33" s="244">
        <f t="shared" si="31"/>
        <v>0</v>
      </c>
      <c r="BM33" s="115">
        <f t="shared" si="32"/>
        <v>0</v>
      </c>
      <c r="BN33" s="245">
        <f t="shared" si="33"/>
        <v>0</v>
      </c>
      <c r="BO33" s="7"/>
      <c r="BP33" s="7"/>
    </row>
    <row r="34" spans="1:68" ht="13.15" customHeight="1" x14ac:dyDescent="0.25">
      <c r="B34" s="41"/>
      <c r="C34" s="816"/>
      <c r="D34" s="817"/>
      <c r="E34" s="45"/>
      <c r="F34" s="816"/>
      <c r="G34" s="817"/>
      <c r="H34" s="44"/>
      <c r="I34" s="816"/>
      <c r="J34" s="817"/>
      <c r="K34" s="45"/>
      <c r="L34" s="830"/>
      <c r="M34" s="831"/>
      <c r="N34" s="781" t="str">
        <f t="shared" ref="N34:N42" si="39">IF(OR(C34="",L34=""),"",L34*C34)</f>
        <v/>
      </c>
      <c r="O34" s="782"/>
      <c r="P34" s="116"/>
      <c r="Q34" s="117"/>
      <c r="R34" s="208"/>
      <c r="S34" s="208"/>
      <c r="T34" s="118"/>
      <c r="U34" s="45"/>
      <c r="V34" s="47" t="str">
        <f t="shared" si="1"/>
        <v/>
      </c>
      <c r="W34" s="48">
        <f t="shared" si="2"/>
        <v>0</v>
      </c>
      <c r="X34" s="47">
        <f t="shared" si="3"/>
        <v>0</v>
      </c>
      <c r="Y34" s="382" t="str">
        <f t="shared" si="9"/>
        <v/>
      </c>
      <c r="Z34" s="832" t="str">
        <f t="shared" si="10"/>
        <v/>
      </c>
      <c r="AA34" s="834"/>
      <c r="AB34" s="49" t="str">
        <f t="shared" si="34"/>
        <v/>
      </c>
      <c r="AC34" s="126"/>
      <c r="AD34" s="49" t="e">
        <f t="shared" si="4"/>
        <v>#VALUE!</v>
      </c>
      <c r="AE34" s="949" t="str">
        <f t="shared" si="11"/>
        <v/>
      </c>
      <c r="AF34" s="832"/>
      <c r="AG34" s="50" t="str">
        <f t="shared" si="5"/>
        <v/>
      </c>
      <c r="AH34" s="832" t="str">
        <f t="shared" si="6"/>
        <v/>
      </c>
      <c r="AI34" s="834"/>
      <c r="AJ34" s="318"/>
      <c r="AK34" s="7"/>
      <c r="AL34" s="7"/>
      <c r="AM34" s="7"/>
      <c r="AN34" s="7"/>
      <c r="AO34" s="190" t="str">
        <f t="shared" si="38"/>
        <v/>
      </c>
      <c r="AP34" s="7"/>
      <c r="AQ34" s="247">
        <f t="shared" si="12"/>
        <v>1</v>
      </c>
      <c r="AR34" s="46">
        <f t="shared" si="13"/>
        <v>0</v>
      </c>
      <c r="AS34" s="46">
        <f t="shared" si="14"/>
        <v>0</v>
      </c>
      <c r="AT34" s="46">
        <f t="shared" si="15"/>
        <v>0</v>
      </c>
      <c r="AU34" s="46">
        <f t="shared" si="16"/>
        <v>0</v>
      </c>
      <c r="AV34" s="46">
        <f t="shared" si="17"/>
        <v>1</v>
      </c>
      <c r="AW34" s="115">
        <f t="shared" si="18"/>
        <v>0</v>
      </c>
      <c r="AX34" s="115">
        <f t="shared" si="36"/>
        <v>0</v>
      </c>
      <c r="AY34" s="46">
        <f t="shared" si="37"/>
        <v>0</v>
      </c>
      <c r="AZ34" s="242">
        <f t="shared" si="19"/>
        <v>0</v>
      </c>
      <c r="BA34" s="242">
        <f t="shared" si="20"/>
        <v>0</v>
      </c>
      <c r="BB34" s="46">
        <f t="shared" si="21"/>
        <v>0</v>
      </c>
      <c r="BC34" s="273">
        <f t="shared" si="22"/>
        <v>0</v>
      </c>
      <c r="BD34" s="241">
        <f t="shared" si="23"/>
        <v>0</v>
      </c>
      <c r="BE34" s="243">
        <f t="shared" si="24"/>
        <v>0</v>
      </c>
      <c r="BF34" s="240">
        <f t="shared" si="25"/>
        <v>0</v>
      </c>
      <c r="BG34" s="46">
        <f t="shared" si="26"/>
        <v>0</v>
      </c>
      <c r="BH34" s="242">
        <f t="shared" si="27"/>
        <v>0</v>
      </c>
      <c r="BI34" s="450">
        <f t="shared" si="28"/>
        <v>0</v>
      </c>
      <c r="BJ34" s="451">
        <f t="shared" si="29"/>
        <v>0</v>
      </c>
      <c r="BK34" s="452">
        <f t="shared" si="30"/>
        <v>0</v>
      </c>
      <c r="BL34" s="244">
        <f t="shared" si="31"/>
        <v>0</v>
      </c>
      <c r="BM34" s="115">
        <f t="shared" si="32"/>
        <v>0</v>
      </c>
      <c r="BN34" s="245">
        <f t="shared" si="33"/>
        <v>0</v>
      </c>
      <c r="BO34" s="7"/>
      <c r="BP34" s="7"/>
    </row>
    <row r="35" spans="1:68" ht="13.15" customHeight="1" x14ac:dyDescent="0.25">
      <c r="B35" s="41"/>
      <c r="C35" s="816"/>
      <c r="D35" s="817"/>
      <c r="E35" s="45"/>
      <c r="F35" s="816"/>
      <c r="G35" s="817"/>
      <c r="H35" s="44"/>
      <c r="I35" s="816"/>
      <c r="J35" s="817"/>
      <c r="K35" s="45"/>
      <c r="L35" s="830"/>
      <c r="M35" s="831"/>
      <c r="N35" s="781" t="str">
        <f t="shared" si="39"/>
        <v/>
      </c>
      <c r="O35" s="782"/>
      <c r="P35" s="116"/>
      <c r="Q35" s="117"/>
      <c r="R35" s="208"/>
      <c r="S35" s="208"/>
      <c r="T35" s="118"/>
      <c r="U35" s="45"/>
      <c r="V35" s="47" t="str">
        <f t="shared" si="1"/>
        <v/>
      </c>
      <c r="W35" s="48">
        <f t="shared" si="2"/>
        <v>0</v>
      </c>
      <c r="X35" s="47">
        <f t="shared" si="3"/>
        <v>0</v>
      </c>
      <c r="Y35" s="382" t="str">
        <f t="shared" si="9"/>
        <v/>
      </c>
      <c r="Z35" s="832" t="str">
        <f t="shared" si="10"/>
        <v/>
      </c>
      <c r="AA35" s="834"/>
      <c r="AB35" s="49" t="str">
        <f t="shared" si="34"/>
        <v/>
      </c>
      <c r="AC35" s="126"/>
      <c r="AD35" s="49" t="e">
        <f t="shared" si="4"/>
        <v>#VALUE!</v>
      </c>
      <c r="AE35" s="949" t="str">
        <f t="shared" si="11"/>
        <v/>
      </c>
      <c r="AF35" s="832"/>
      <c r="AG35" s="50" t="str">
        <f t="shared" si="5"/>
        <v/>
      </c>
      <c r="AH35" s="832" t="str">
        <f t="shared" si="6"/>
        <v/>
      </c>
      <c r="AI35" s="834"/>
      <c r="AJ35" s="318"/>
      <c r="AK35" s="7"/>
      <c r="AL35" s="7"/>
      <c r="AM35" s="7"/>
      <c r="AN35" s="7"/>
      <c r="AO35" s="190" t="str">
        <f t="shared" si="38"/>
        <v/>
      </c>
      <c r="AP35" s="7"/>
      <c r="AQ35" s="247">
        <f t="shared" si="12"/>
        <v>1</v>
      </c>
      <c r="AR35" s="46">
        <f t="shared" si="13"/>
        <v>0</v>
      </c>
      <c r="AS35" s="46">
        <f t="shared" si="14"/>
        <v>0</v>
      </c>
      <c r="AT35" s="46">
        <f t="shared" si="15"/>
        <v>0</v>
      </c>
      <c r="AU35" s="46">
        <f t="shared" si="16"/>
        <v>0</v>
      </c>
      <c r="AV35" s="46">
        <f t="shared" si="17"/>
        <v>1</v>
      </c>
      <c r="AW35" s="115">
        <f t="shared" si="18"/>
        <v>0</v>
      </c>
      <c r="AX35" s="115">
        <f t="shared" si="36"/>
        <v>0</v>
      </c>
      <c r="AY35" s="46">
        <f t="shared" si="37"/>
        <v>0</v>
      </c>
      <c r="AZ35" s="242">
        <f t="shared" si="19"/>
        <v>0</v>
      </c>
      <c r="BA35" s="242">
        <f t="shared" si="20"/>
        <v>0</v>
      </c>
      <c r="BB35" s="46">
        <f t="shared" si="21"/>
        <v>0</v>
      </c>
      <c r="BC35" s="273">
        <f t="shared" si="22"/>
        <v>0</v>
      </c>
      <c r="BD35" s="241">
        <f t="shared" si="23"/>
        <v>0</v>
      </c>
      <c r="BE35" s="243">
        <f t="shared" si="24"/>
        <v>0</v>
      </c>
      <c r="BF35" s="240">
        <f t="shared" si="25"/>
        <v>0</v>
      </c>
      <c r="BG35" s="46">
        <f t="shared" si="26"/>
        <v>0</v>
      </c>
      <c r="BH35" s="242">
        <f t="shared" si="27"/>
        <v>0</v>
      </c>
      <c r="BI35" s="450">
        <f t="shared" si="28"/>
        <v>0</v>
      </c>
      <c r="BJ35" s="451">
        <f t="shared" si="29"/>
        <v>0</v>
      </c>
      <c r="BK35" s="452">
        <f t="shared" si="30"/>
        <v>0</v>
      </c>
      <c r="BL35" s="244">
        <f t="shared" si="31"/>
        <v>0</v>
      </c>
      <c r="BM35" s="115">
        <f t="shared" si="32"/>
        <v>0</v>
      </c>
      <c r="BN35" s="245">
        <f t="shared" si="33"/>
        <v>0</v>
      </c>
      <c r="BO35" s="7"/>
      <c r="BP35" s="7"/>
    </row>
    <row r="36" spans="1:68" ht="13.15" customHeight="1" x14ac:dyDescent="0.25">
      <c r="B36" s="41"/>
      <c r="C36" s="816"/>
      <c r="D36" s="817"/>
      <c r="E36" s="45"/>
      <c r="F36" s="816"/>
      <c r="G36" s="817"/>
      <c r="H36" s="44"/>
      <c r="I36" s="816"/>
      <c r="J36" s="817"/>
      <c r="K36" s="45"/>
      <c r="L36" s="830"/>
      <c r="M36" s="831"/>
      <c r="N36" s="781" t="str">
        <f t="shared" si="39"/>
        <v/>
      </c>
      <c r="O36" s="782"/>
      <c r="P36" s="116"/>
      <c r="Q36" s="117"/>
      <c r="R36" s="208"/>
      <c r="S36" s="208"/>
      <c r="T36" s="118"/>
      <c r="U36" s="45"/>
      <c r="V36" s="47" t="str">
        <f t="shared" si="1"/>
        <v/>
      </c>
      <c r="W36" s="48">
        <f t="shared" si="2"/>
        <v>0</v>
      </c>
      <c r="X36" s="47">
        <f t="shared" si="3"/>
        <v>0</v>
      </c>
      <c r="Y36" s="382" t="str">
        <f t="shared" si="9"/>
        <v/>
      </c>
      <c r="Z36" s="832" t="str">
        <f t="shared" si="10"/>
        <v/>
      </c>
      <c r="AA36" s="834"/>
      <c r="AB36" s="49" t="str">
        <f t="shared" si="34"/>
        <v/>
      </c>
      <c r="AC36" s="126"/>
      <c r="AD36" s="49" t="e">
        <f t="shared" si="4"/>
        <v>#VALUE!</v>
      </c>
      <c r="AE36" s="949" t="str">
        <f t="shared" si="11"/>
        <v/>
      </c>
      <c r="AF36" s="832"/>
      <c r="AG36" s="50" t="str">
        <f t="shared" si="5"/>
        <v/>
      </c>
      <c r="AH36" s="832" t="str">
        <f t="shared" si="6"/>
        <v/>
      </c>
      <c r="AI36" s="834"/>
      <c r="AJ36" s="318"/>
      <c r="AK36" s="7"/>
      <c r="AL36" s="7"/>
      <c r="AM36" s="7"/>
      <c r="AN36" s="7"/>
      <c r="AO36" s="190" t="str">
        <f t="shared" si="38"/>
        <v/>
      </c>
      <c r="AP36" s="7"/>
      <c r="AQ36" s="247">
        <f t="shared" si="12"/>
        <v>1</v>
      </c>
      <c r="AR36" s="46">
        <f t="shared" si="13"/>
        <v>0</v>
      </c>
      <c r="AS36" s="46">
        <f t="shared" si="14"/>
        <v>0</v>
      </c>
      <c r="AT36" s="46">
        <f t="shared" si="15"/>
        <v>0</v>
      </c>
      <c r="AU36" s="46">
        <f t="shared" si="16"/>
        <v>0</v>
      </c>
      <c r="AV36" s="46">
        <f t="shared" si="17"/>
        <v>1</v>
      </c>
      <c r="AW36" s="115">
        <f t="shared" si="18"/>
        <v>0</v>
      </c>
      <c r="AX36" s="115">
        <f t="shared" si="36"/>
        <v>0</v>
      </c>
      <c r="AY36" s="46">
        <f t="shared" si="37"/>
        <v>0</v>
      </c>
      <c r="AZ36" s="242">
        <f t="shared" si="19"/>
        <v>0</v>
      </c>
      <c r="BA36" s="242">
        <f t="shared" si="20"/>
        <v>0</v>
      </c>
      <c r="BB36" s="46">
        <f t="shared" si="21"/>
        <v>0</v>
      </c>
      <c r="BC36" s="273">
        <f t="shared" si="22"/>
        <v>0</v>
      </c>
      <c r="BD36" s="241">
        <f t="shared" si="23"/>
        <v>0</v>
      </c>
      <c r="BE36" s="243">
        <f t="shared" si="24"/>
        <v>0</v>
      </c>
      <c r="BF36" s="240">
        <f t="shared" si="25"/>
        <v>0</v>
      </c>
      <c r="BG36" s="46">
        <f t="shared" si="26"/>
        <v>0</v>
      </c>
      <c r="BH36" s="242">
        <f t="shared" si="27"/>
        <v>0</v>
      </c>
      <c r="BI36" s="450">
        <f t="shared" si="28"/>
        <v>0</v>
      </c>
      <c r="BJ36" s="451">
        <f t="shared" si="29"/>
        <v>0</v>
      </c>
      <c r="BK36" s="452">
        <f t="shared" si="30"/>
        <v>0</v>
      </c>
      <c r="BL36" s="244">
        <f t="shared" si="31"/>
        <v>0</v>
      </c>
      <c r="BM36" s="115">
        <f t="shared" si="32"/>
        <v>0</v>
      </c>
      <c r="BN36" s="245">
        <f t="shared" si="33"/>
        <v>0</v>
      </c>
      <c r="BO36" s="7"/>
      <c r="BP36" s="7"/>
    </row>
    <row r="37" spans="1:68" ht="13.15" customHeight="1" x14ac:dyDescent="0.25">
      <c r="B37" s="41"/>
      <c r="C37" s="816"/>
      <c r="D37" s="817"/>
      <c r="E37" s="45"/>
      <c r="F37" s="816"/>
      <c r="G37" s="817"/>
      <c r="H37" s="44"/>
      <c r="I37" s="816"/>
      <c r="J37" s="817"/>
      <c r="K37" s="45"/>
      <c r="L37" s="830"/>
      <c r="M37" s="831"/>
      <c r="N37" s="781" t="str">
        <f t="shared" si="39"/>
        <v/>
      </c>
      <c r="O37" s="782"/>
      <c r="P37" s="116"/>
      <c r="Q37" s="117"/>
      <c r="R37" s="208"/>
      <c r="S37" s="208"/>
      <c r="T37" s="118"/>
      <c r="U37" s="45"/>
      <c r="V37" s="47" t="str">
        <f t="shared" si="1"/>
        <v/>
      </c>
      <c r="W37" s="48">
        <f t="shared" si="2"/>
        <v>0</v>
      </c>
      <c r="X37" s="47">
        <f t="shared" si="3"/>
        <v>0</v>
      </c>
      <c r="Y37" s="382" t="str">
        <f t="shared" si="9"/>
        <v/>
      </c>
      <c r="Z37" s="832" t="str">
        <f t="shared" si="10"/>
        <v/>
      </c>
      <c r="AA37" s="834"/>
      <c r="AB37" s="49" t="str">
        <f t="shared" si="34"/>
        <v/>
      </c>
      <c r="AC37" s="126"/>
      <c r="AD37" s="49" t="e">
        <f t="shared" si="4"/>
        <v>#VALUE!</v>
      </c>
      <c r="AE37" s="949" t="str">
        <f t="shared" si="11"/>
        <v/>
      </c>
      <c r="AF37" s="832"/>
      <c r="AG37" s="50" t="str">
        <f t="shared" si="5"/>
        <v/>
      </c>
      <c r="AH37" s="832" t="str">
        <f t="shared" si="6"/>
        <v/>
      </c>
      <c r="AI37" s="834"/>
      <c r="AJ37" s="318"/>
      <c r="AK37" s="7"/>
      <c r="AL37" s="7"/>
      <c r="AM37" s="7"/>
      <c r="AN37" s="7"/>
      <c r="AO37" s="190" t="str">
        <f t="shared" si="38"/>
        <v/>
      </c>
      <c r="AP37" s="7"/>
      <c r="AQ37" s="247">
        <f t="shared" si="12"/>
        <v>1</v>
      </c>
      <c r="AR37" s="46">
        <f t="shared" si="13"/>
        <v>0</v>
      </c>
      <c r="AS37" s="46">
        <f t="shared" si="14"/>
        <v>0</v>
      </c>
      <c r="AT37" s="46">
        <f t="shared" si="15"/>
        <v>0</v>
      </c>
      <c r="AU37" s="46">
        <f t="shared" si="16"/>
        <v>0</v>
      </c>
      <c r="AV37" s="46">
        <f t="shared" si="17"/>
        <v>1</v>
      </c>
      <c r="AW37" s="115">
        <f t="shared" si="18"/>
        <v>0</v>
      </c>
      <c r="AX37" s="115">
        <f t="shared" si="36"/>
        <v>0</v>
      </c>
      <c r="AY37" s="46">
        <f t="shared" si="37"/>
        <v>0</v>
      </c>
      <c r="AZ37" s="242">
        <f t="shared" si="19"/>
        <v>0</v>
      </c>
      <c r="BA37" s="242">
        <f t="shared" si="20"/>
        <v>0</v>
      </c>
      <c r="BB37" s="46">
        <f t="shared" si="21"/>
        <v>0</v>
      </c>
      <c r="BC37" s="273">
        <f t="shared" si="22"/>
        <v>0</v>
      </c>
      <c r="BD37" s="241">
        <f t="shared" si="23"/>
        <v>0</v>
      </c>
      <c r="BE37" s="243">
        <f t="shared" si="24"/>
        <v>0</v>
      </c>
      <c r="BF37" s="240">
        <f t="shared" si="25"/>
        <v>0</v>
      </c>
      <c r="BG37" s="46">
        <f t="shared" si="26"/>
        <v>0</v>
      </c>
      <c r="BH37" s="242">
        <f t="shared" si="27"/>
        <v>0</v>
      </c>
      <c r="BI37" s="450">
        <f t="shared" si="28"/>
        <v>0</v>
      </c>
      <c r="BJ37" s="451">
        <f t="shared" si="29"/>
        <v>0</v>
      </c>
      <c r="BK37" s="452">
        <f t="shared" si="30"/>
        <v>0</v>
      </c>
      <c r="BL37" s="244">
        <f t="shared" si="31"/>
        <v>0</v>
      </c>
      <c r="BM37" s="115">
        <f t="shared" si="32"/>
        <v>0</v>
      </c>
      <c r="BN37" s="245">
        <f t="shared" si="33"/>
        <v>0</v>
      </c>
      <c r="BO37" s="7"/>
      <c r="BP37" s="7"/>
    </row>
    <row r="38" spans="1:68" ht="13.4" customHeight="1" x14ac:dyDescent="0.25">
      <c r="B38" s="41"/>
      <c r="C38" s="816"/>
      <c r="D38" s="817"/>
      <c r="E38" s="45"/>
      <c r="F38" s="816"/>
      <c r="G38" s="817"/>
      <c r="H38" s="44"/>
      <c r="I38" s="816"/>
      <c r="J38" s="817"/>
      <c r="K38" s="45"/>
      <c r="L38" s="830"/>
      <c r="M38" s="831"/>
      <c r="N38" s="781" t="str">
        <f t="shared" si="39"/>
        <v/>
      </c>
      <c r="O38" s="782"/>
      <c r="P38" s="116"/>
      <c r="Q38" s="117"/>
      <c r="R38" s="208"/>
      <c r="S38" s="208"/>
      <c r="T38" s="118"/>
      <c r="U38" s="45"/>
      <c r="V38" s="47" t="str">
        <f t="shared" si="1"/>
        <v/>
      </c>
      <c r="W38" s="48">
        <f t="shared" si="2"/>
        <v>0</v>
      </c>
      <c r="X38" s="47">
        <f t="shared" si="3"/>
        <v>0</v>
      </c>
      <c r="Y38" s="382" t="str">
        <f t="shared" si="9"/>
        <v/>
      </c>
      <c r="Z38" s="832" t="str">
        <f t="shared" si="10"/>
        <v/>
      </c>
      <c r="AA38" s="834"/>
      <c r="AB38" s="49" t="str">
        <f t="shared" si="34"/>
        <v/>
      </c>
      <c r="AC38" s="126"/>
      <c r="AD38" s="49" t="e">
        <f t="shared" si="4"/>
        <v>#VALUE!</v>
      </c>
      <c r="AE38" s="949" t="str">
        <f t="shared" si="11"/>
        <v/>
      </c>
      <c r="AF38" s="832"/>
      <c r="AG38" s="50" t="str">
        <f t="shared" si="5"/>
        <v/>
      </c>
      <c r="AH38" s="832" t="str">
        <f t="shared" si="6"/>
        <v/>
      </c>
      <c r="AI38" s="834"/>
      <c r="AJ38" s="318"/>
      <c r="AK38" s="7"/>
      <c r="AL38" s="7"/>
      <c r="AM38" s="7"/>
      <c r="AN38" s="7"/>
      <c r="AO38" s="190" t="str">
        <f t="shared" si="38"/>
        <v/>
      </c>
      <c r="AP38" s="7"/>
      <c r="AQ38" s="247">
        <f t="shared" si="12"/>
        <v>1</v>
      </c>
      <c r="AR38" s="46">
        <f t="shared" si="13"/>
        <v>0</v>
      </c>
      <c r="AS38" s="46">
        <f t="shared" si="14"/>
        <v>0</v>
      </c>
      <c r="AT38" s="46">
        <f t="shared" si="15"/>
        <v>0</v>
      </c>
      <c r="AU38" s="46">
        <f t="shared" si="16"/>
        <v>0</v>
      </c>
      <c r="AV38" s="46">
        <f t="shared" si="17"/>
        <v>1</v>
      </c>
      <c r="AW38" s="115">
        <f t="shared" si="18"/>
        <v>0</v>
      </c>
      <c r="AX38" s="115">
        <f t="shared" si="36"/>
        <v>0</v>
      </c>
      <c r="AY38" s="46">
        <f t="shared" si="37"/>
        <v>0</v>
      </c>
      <c r="AZ38" s="242">
        <f t="shared" si="19"/>
        <v>0</v>
      </c>
      <c r="BA38" s="242">
        <f t="shared" si="20"/>
        <v>0</v>
      </c>
      <c r="BB38" s="46">
        <f t="shared" si="21"/>
        <v>0</v>
      </c>
      <c r="BC38" s="273">
        <f t="shared" si="22"/>
        <v>0</v>
      </c>
      <c r="BD38" s="241">
        <f t="shared" si="23"/>
        <v>0</v>
      </c>
      <c r="BE38" s="243">
        <f t="shared" si="24"/>
        <v>0</v>
      </c>
      <c r="BF38" s="240">
        <f t="shared" si="25"/>
        <v>0</v>
      </c>
      <c r="BG38" s="46">
        <f t="shared" si="26"/>
        <v>0</v>
      </c>
      <c r="BH38" s="242">
        <f t="shared" si="27"/>
        <v>0</v>
      </c>
      <c r="BI38" s="450">
        <f t="shared" si="28"/>
        <v>0</v>
      </c>
      <c r="BJ38" s="451">
        <f t="shared" si="29"/>
        <v>0</v>
      </c>
      <c r="BK38" s="452">
        <f t="shared" si="30"/>
        <v>0</v>
      </c>
      <c r="BL38" s="244">
        <f t="shared" si="31"/>
        <v>0</v>
      </c>
      <c r="BM38" s="115">
        <f t="shared" si="32"/>
        <v>0</v>
      </c>
      <c r="BN38" s="245">
        <f t="shared" si="33"/>
        <v>0</v>
      </c>
      <c r="BO38" s="7"/>
      <c r="BP38" s="7"/>
    </row>
    <row r="39" spans="1:68" ht="13.4" customHeight="1" x14ac:dyDescent="0.25">
      <c r="B39" s="41"/>
      <c r="C39" s="816"/>
      <c r="D39" s="817"/>
      <c r="E39" s="45"/>
      <c r="F39" s="816"/>
      <c r="G39" s="817"/>
      <c r="H39" s="44"/>
      <c r="I39" s="816"/>
      <c r="J39" s="817"/>
      <c r="K39" s="45"/>
      <c r="L39" s="830"/>
      <c r="M39" s="831"/>
      <c r="N39" s="781" t="str">
        <f t="shared" si="39"/>
        <v/>
      </c>
      <c r="O39" s="782"/>
      <c r="P39" s="116"/>
      <c r="Q39" s="117"/>
      <c r="R39" s="208"/>
      <c r="S39" s="208"/>
      <c r="T39" s="118"/>
      <c r="U39" s="45"/>
      <c r="V39" s="47" t="str">
        <f t="shared" si="1"/>
        <v/>
      </c>
      <c r="W39" s="48">
        <f t="shared" si="2"/>
        <v>0</v>
      </c>
      <c r="X39" s="47">
        <f t="shared" si="3"/>
        <v>0</v>
      </c>
      <c r="Y39" s="382" t="str">
        <f t="shared" si="9"/>
        <v/>
      </c>
      <c r="Z39" s="832" t="str">
        <f t="shared" si="10"/>
        <v/>
      </c>
      <c r="AA39" s="834"/>
      <c r="AB39" s="49" t="str">
        <f t="shared" si="34"/>
        <v/>
      </c>
      <c r="AC39" s="126"/>
      <c r="AD39" s="49" t="e">
        <f t="shared" si="4"/>
        <v>#VALUE!</v>
      </c>
      <c r="AE39" s="949" t="str">
        <f t="shared" si="11"/>
        <v/>
      </c>
      <c r="AF39" s="832"/>
      <c r="AG39" s="50" t="str">
        <f t="shared" si="5"/>
        <v/>
      </c>
      <c r="AH39" s="832" t="str">
        <f t="shared" si="6"/>
        <v/>
      </c>
      <c r="AI39" s="834"/>
      <c r="AJ39" s="318"/>
      <c r="AK39" s="7"/>
      <c r="AL39" s="7"/>
      <c r="AM39" s="7"/>
      <c r="AN39" s="7"/>
      <c r="AO39" s="190" t="str">
        <f t="shared" si="38"/>
        <v/>
      </c>
      <c r="AP39" s="7"/>
      <c r="AQ39" s="247">
        <f t="shared" si="12"/>
        <v>1</v>
      </c>
      <c r="AR39" s="46">
        <f t="shared" si="13"/>
        <v>0</v>
      </c>
      <c r="AS39" s="46">
        <f t="shared" si="14"/>
        <v>0</v>
      </c>
      <c r="AT39" s="46">
        <f t="shared" si="15"/>
        <v>0</v>
      </c>
      <c r="AU39" s="46">
        <f t="shared" si="16"/>
        <v>0</v>
      </c>
      <c r="AV39" s="46">
        <f t="shared" si="17"/>
        <v>1</v>
      </c>
      <c r="AW39" s="115">
        <f t="shared" si="18"/>
        <v>0</v>
      </c>
      <c r="AX39" s="115">
        <f t="shared" si="36"/>
        <v>0</v>
      </c>
      <c r="AY39" s="46">
        <f t="shared" si="37"/>
        <v>0</v>
      </c>
      <c r="AZ39" s="242">
        <f t="shared" si="19"/>
        <v>0</v>
      </c>
      <c r="BA39" s="242">
        <f t="shared" si="20"/>
        <v>0</v>
      </c>
      <c r="BB39" s="46">
        <f t="shared" si="21"/>
        <v>0</v>
      </c>
      <c r="BC39" s="273">
        <f t="shared" si="22"/>
        <v>0</v>
      </c>
      <c r="BD39" s="241">
        <f t="shared" si="23"/>
        <v>0</v>
      </c>
      <c r="BE39" s="243">
        <f t="shared" si="24"/>
        <v>0</v>
      </c>
      <c r="BF39" s="240">
        <f t="shared" si="25"/>
        <v>0</v>
      </c>
      <c r="BG39" s="46">
        <f t="shared" si="26"/>
        <v>0</v>
      </c>
      <c r="BH39" s="242">
        <f t="shared" si="27"/>
        <v>0</v>
      </c>
      <c r="BI39" s="450">
        <f t="shared" si="28"/>
        <v>0</v>
      </c>
      <c r="BJ39" s="451">
        <f t="shared" si="29"/>
        <v>0</v>
      </c>
      <c r="BK39" s="452">
        <f t="shared" si="30"/>
        <v>0</v>
      </c>
      <c r="BL39" s="244">
        <f t="shared" si="31"/>
        <v>0</v>
      </c>
      <c r="BM39" s="115">
        <f t="shared" si="32"/>
        <v>0</v>
      </c>
      <c r="BN39" s="245">
        <f t="shared" si="33"/>
        <v>0</v>
      </c>
      <c r="BO39" s="7"/>
      <c r="BP39" s="7"/>
    </row>
    <row r="40" spans="1:68" ht="13.4" customHeight="1" x14ac:dyDescent="0.25">
      <c r="B40" s="41"/>
      <c r="C40" s="816"/>
      <c r="D40" s="817"/>
      <c r="E40" s="45"/>
      <c r="F40" s="816"/>
      <c r="G40" s="817"/>
      <c r="H40" s="44"/>
      <c r="I40" s="816"/>
      <c r="J40" s="817"/>
      <c r="K40" s="45"/>
      <c r="L40" s="830"/>
      <c r="M40" s="831"/>
      <c r="N40" s="781" t="str">
        <f t="shared" si="39"/>
        <v/>
      </c>
      <c r="O40" s="782"/>
      <c r="P40" s="116"/>
      <c r="Q40" s="117"/>
      <c r="R40" s="208"/>
      <c r="S40" s="208"/>
      <c r="T40" s="118"/>
      <c r="U40" s="45"/>
      <c r="V40" s="47" t="str">
        <f t="shared" si="1"/>
        <v/>
      </c>
      <c r="W40" s="48">
        <f t="shared" si="2"/>
        <v>0</v>
      </c>
      <c r="X40" s="47">
        <f t="shared" si="3"/>
        <v>0</v>
      </c>
      <c r="Y40" s="382" t="str">
        <f t="shared" si="9"/>
        <v/>
      </c>
      <c r="Z40" s="832" t="str">
        <f t="shared" si="10"/>
        <v/>
      </c>
      <c r="AA40" s="834"/>
      <c r="AB40" s="49" t="str">
        <f t="shared" si="34"/>
        <v/>
      </c>
      <c r="AC40" s="126"/>
      <c r="AD40" s="49" t="e">
        <f t="shared" si="4"/>
        <v>#VALUE!</v>
      </c>
      <c r="AE40" s="949" t="str">
        <f t="shared" si="11"/>
        <v/>
      </c>
      <c r="AF40" s="832"/>
      <c r="AG40" s="50" t="str">
        <f t="shared" si="5"/>
        <v/>
      </c>
      <c r="AH40" s="832" t="str">
        <f t="shared" si="6"/>
        <v/>
      </c>
      <c r="AI40" s="834"/>
      <c r="AJ40" s="318"/>
      <c r="AK40" s="7"/>
      <c r="AL40" s="7"/>
      <c r="AM40" s="7"/>
      <c r="AN40" s="7"/>
      <c r="AO40" s="190" t="str">
        <f t="shared" si="38"/>
        <v/>
      </c>
      <c r="AP40" s="7"/>
      <c r="AQ40" s="247">
        <f t="shared" si="12"/>
        <v>1</v>
      </c>
      <c r="AR40" s="46">
        <f t="shared" si="13"/>
        <v>0</v>
      </c>
      <c r="AS40" s="46">
        <f t="shared" si="14"/>
        <v>0</v>
      </c>
      <c r="AT40" s="46">
        <f t="shared" si="15"/>
        <v>0</v>
      </c>
      <c r="AU40" s="46">
        <f t="shared" si="16"/>
        <v>0</v>
      </c>
      <c r="AV40" s="46">
        <f t="shared" si="17"/>
        <v>1</v>
      </c>
      <c r="AW40" s="115">
        <f t="shared" si="18"/>
        <v>0</v>
      </c>
      <c r="AX40" s="115">
        <f t="shared" si="36"/>
        <v>0</v>
      </c>
      <c r="AY40" s="46">
        <f t="shared" si="37"/>
        <v>0</v>
      </c>
      <c r="AZ40" s="242">
        <f t="shared" si="19"/>
        <v>0</v>
      </c>
      <c r="BA40" s="242">
        <f t="shared" si="20"/>
        <v>0</v>
      </c>
      <c r="BB40" s="46">
        <f t="shared" si="21"/>
        <v>0</v>
      </c>
      <c r="BC40" s="273">
        <f t="shared" si="22"/>
        <v>0</v>
      </c>
      <c r="BD40" s="241">
        <f t="shared" si="23"/>
        <v>0</v>
      </c>
      <c r="BE40" s="243">
        <f t="shared" si="24"/>
        <v>0</v>
      </c>
      <c r="BF40" s="240">
        <f t="shared" si="25"/>
        <v>0</v>
      </c>
      <c r="BG40" s="46">
        <f t="shared" si="26"/>
        <v>0</v>
      </c>
      <c r="BH40" s="242">
        <f t="shared" si="27"/>
        <v>0</v>
      </c>
      <c r="BI40" s="450">
        <f t="shared" si="28"/>
        <v>0</v>
      </c>
      <c r="BJ40" s="451">
        <f t="shared" si="29"/>
        <v>0</v>
      </c>
      <c r="BK40" s="452">
        <f t="shared" si="30"/>
        <v>0</v>
      </c>
      <c r="BL40" s="244">
        <f t="shared" si="31"/>
        <v>0</v>
      </c>
      <c r="BM40" s="115">
        <f t="shared" si="32"/>
        <v>0</v>
      </c>
      <c r="BN40" s="245">
        <f t="shared" si="33"/>
        <v>0</v>
      </c>
      <c r="BO40" s="7"/>
      <c r="BP40" s="7"/>
    </row>
    <row r="41" spans="1:68" ht="13.4" customHeight="1" x14ac:dyDescent="0.25">
      <c r="B41" s="41"/>
      <c r="C41" s="816"/>
      <c r="D41" s="817"/>
      <c r="E41" s="45"/>
      <c r="F41" s="816"/>
      <c r="G41" s="817"/>
      <c r="H41" s="44"/>
      <c r="I41" s="816"/>
      <c r="J41" s="817"/>
      <c r="K41" s="45"/>
      <c r="L41" s="830"/>
      <c r="M41" s="831"/>
      <c r="N41" s="781" t="str">
        <f t="shared" si="39"/>
        <v/>
      </c>
      <c r="O41" s="782"/>
      <c r="P41" s="116"/>
      <c r="Q41" s="117"/>
      <c r="R41" s="208"/>
      <c r="S41" s="208"/>
      <c r="T41" s="118"/>
      <c r="U41" s="45"/>
      <c r="V41" s="47" t="str">
        <f t="shared" si="1"/>
        <v/>
      </c>
      <c r="W41" s="48">
        <f t="shared" si="2"/>
        <v>0</v>
      </c>
      <c r="X41" s="47">
        <f t="shared" si="3"/>
        <v>0</v>
      </c>
      <c r="Y41" s="382" t="str">
        <f t="shared" si="9"/>
        <v/>
      </c>
      <c r="Z41" s="832" t="str">
        <f t="shared" si="10"/>
        <v/>
      </c>
      <c r="AA41" s="834"/>
      <c r="AB41" s="49" t="str">
        <f t="shared" si="34"/>
        <v/>
      </c>
      <c r="AC41" s="126"/>
      <c r="AD41" s="49" t="e">
        <f t="shared" si="4"/>
        <v>#VALUE!</v>
      </c>
      <c r="AE41" s="949" t="str">
        <f t="shared" si="11"/>
        <v/>
      </c>
      <c r="AF41" s="832"/>
      <c r="AG41" s="50" t="str">
        <f t="shared" si="5"/>
        <v/>
      </c>
      <c r="AH41" s="832" t="str">
        <f t="shared" si="6"/>
        <v/>
      </c>
      <c r="AI41" s="834"/>
      <c r="AJ41" s="318"/>
      <c r="AK41" s="7"/>
      <c r="AL41" s="7"/>
      <c r="AM41" s="7"/>
      <c r="AN41" s="7"/>
      <c r="AO41" s="190" t="str">
        <f t="shared" si="38"/>
        <v/>
      </c>
      <c r="AP41" s="7"/>
      <c r="AQ41" s="247">
        <f t="shared" si="12"/>
        <v>1</v>
      </c>
      <c r="AR41" s="46">
        <f t="shared" si="13"/>
        <v>0</v>
      </c>
      <c r="AS41" s="46">
        <f t="shared" si="14"/>
        <v>0</v>
      </c>
      <c r="AT41" s="46">
        <f t="shared" si="15"/>
        <v>0</v>
      </c>
      <c r="AU41" s="46">
        <f t="shared" si="16"/>
        <v>0</v>
      </c>
      <c r="AV41" s="46">
        <f t="shared" si="17"/>
        <v>1</v>
      </c>
      <c r="AW41" s="115">
        <f t="shared" si="18"/>
        <v>0</v>
      </c>
      <c r="AX41" s="115">
        <f t="shared" si="36"/>
        <v>0</v>
      </c>
      <c r="AY41" s="46">
        <f t="shared" si="37"/>
        <v>0</v>
      </c>
      <c r="AZ41" s="242">
        <f t="shared" si="19"/>
        <v>0</v>
      </c>
      <c r="BA41" s="242">
        <f t="shared" si="20"/>
        <v>0</v>
      </c>
      <c r="BB41" s="46">
        <f t="shared" si="21"/>
        <v>0</v>
      </c>
      <c r="BC41" s="273">
        <f t="shared" si="22"/>
        <v>0</v>
      </c>
      <c r="BD41" s="241">
        <f t="shared" si="23"/>
        <v>0</v>
      </c>
      <c r="BE41" s="243">
        <f t="shared" si="24"/>
        <v>0</v>
      </c>
      <c r="BF41" s="240">
        <f t="shared" si="25"/>
        <v>0</v>
      </c>
      <c r="BG41" s="46">
        <f t="shared" si="26"/>
        <v>0</v>
      </c>
      <c r="BH41" s="242">
        <f t="shared" si="27"/>
        <v>0</v>
      </c>
      <c r="BI41" s="450">
        <f t="shared" si="28"/>
        <v>0</v>
      </c>
      <c r="BJ41" s="451">
        <f t="shared" si="29"/>
        <v>0</v>
      </c>
      <c r="BK41" s="452">
        <f t="shared" si="30"/>
        <v>0</v>
      </c>
      <c r="BL41" s="244">
        <f t="shared" si="31"/>
        <v>0</v>
      </c>
      <c r="BM41" s="115">
        <f t="shared" si="32"/>
        <v>0</v>
      </c>
      <c r="BN41" s="245">
        <f t="shared" si="33"/>
        <v>0</v>
      </c>
      <c r="BO41" s="7"/>
      <c r="BP41" s="7"/>
    </row>
    <row r="42" spans="1:68" ht="13.4" customHeight="1" x14ac:dyDescent="0.25">
      <c r="B42" s="41"/>
      <c r="C42" s="816"/>
      <c r="D42" s="817"/>
      <c r="E42" s="45"/>
      <c r="F42" s="816"/>
      <c r="G42" s="817"/>
      <c r="H42" s="44"/>
      <c r="I42" s="816"/>
      <c r="J42" s="817"/>
      <c r="K42" s="45"/>
      <c r="L42" s="830"/>
      <c r="M42" s="831"/>
      <c r="N42" s="781" t="str">
        <f t="shared" si="39"/>
        <v/>
      </c>
      <c r="O42" s="782"/>
      <c r="P42" s="116"/>
      <c r="Q42" s="117"/>
      <c r="R42" s="208"/>
      <c r="S42" s="208"/>
      <c r="T42" s="118"/>
      <c r="U42" s="45"/>
      <c r="V42" s="47" t="str">
        <f t="shared" si="1"/>
        <v/>
      </c>
      <c r="W42" s="48">
        <f t="shared" si="2"/>
        <v>0</v>
      </c>
      <c r="X42" s="47">
        <f t="shared" si="3"/>
        <v>0</v>
      </c>
      <c r="Y42" s="382" t="str">
        <f t="shared" si="9"/>
        <v/>
      </c>
      <c r="Z42" s="832" t="str">
        <f t="shared" si="10"/>
        <v/>
      </c>
      <c r="AA42" s="834"/>
      <c r="AB42" s="49" t="str">
        <f t="shared" si="34"/>
        <v/>
      </c>
      <c r="AC42" s="126"/>
      <c r="AD42" s="49" t="e">
        <f t="shared" si="4"/>
        <v>#VALUE!</v>
      </c>
      <c r="AE42" s="949" t="str">
        <f t="shared" si="11"/>
        <v/>
      </c>
      <c r="AF42" s="832"/>
      <c r="AG42" s="50" t="str">
        <f t="shared" si="5"/>
        <v/>
      </c>
      <c r="AH42" s="832" t="str">
        <f t="shared" si="6"/>
        <v/>
      </c>
      <c r="AI42" s="834"/>
      <c r="AJ42" s="318"/>
      <c r="AK42" s="7"/>
      <c r="AL42" s="7"/>
      <c r="AM42" s="7"/>
      <c r="AN42" s="7"/>
      <c r="AO42" s="190" t="str">
        <f t="shared" si="38"/>
        <v/>
      </c>
      <c r="AP42" s="7"/>
      <c r="AQ42" s="247">
        <f t="shared" si="12"/>
        <v>1</v>
      </c>
      <c r="AR42" s="46">
        <f t="shared" si="13"/>
        <v>0</v>
      </c>
      <c r="AS42" s="46">
        <f t="shared" si="14"/>
        <v>0</v>
      </c>
      <c r="AT42" s="46">
        <f t="shared" si="15"/>
        <v>0</v>
      </c>
      <c r="AU42" s="46">
        <f t="shared" si="16"/>
        <v>0</v>
      </c>
      <c r="AV42" s="46">
        <f t="shared" si="17"/>
        <v>1</v>
      </c>
      <c r="AW42" s="115">
        <f t="shared" si="18"/>
        <v>0</v>
      </c>
      <c r="AX42" s="115">
        <f t="shared" si="36"/>
        <v>0</v>
      </c>
      <c r="AY42" s="46">
        <f t="shared" si="37"/>
        <v>0</v>
      </c>
      <c r="AZ42" s="242">
        <f t="shared" si="19"/>
        <v>0</v>
      </c>
      <c r="BA42" s="242">
        <f t="shared" si="20"/>
        <v>0</v>
      </c>
      <c r="BB42" s="46">
        <f t="shared" si="21"/>
        <v>0</v>
      </c>
      <c r="BC42" s="273">
        <f t="shared" si="22"/>
        <v>0</v>
      </c>
      <c r="BD42" s="241">
        <f t="shared" si="23"/>
        <v>0</v>
      </c>
      <c r="BE42" s="243">
        <f t="shared" si="24"/>
        <v>0</v>
      </c>
      <c r="BF42" s="240">
        <f t="shared" si="25"/>
        <v>0</v>
      </c>
      <c r="BG42" s="46">
        <f t="shared" si="26"/>
        <v>0</v>
      </c>
      <c r="BH42" s="242">
        <f t="shared" si="27"/>
        <v>0</v>
      </c>
      <c r="BI42" s="450">
        <f t="shared" si="28"/>
        <v>0</v>
      </c>
      <c r="BJ42" s="451">
        <f t="shared" si="29"/>
        <v>0</v>
      </c>
      <c r="BK42" s="452">
        <f t="shared" si="30"/>
        <v>0</v>
      </c>
      <c r="BL42" s="244">
        <f t="shared" si="31"/>
        <v>0</v>
      </c>
      <c r="BM42" s="115">
        <f t="shared" si="32"/>
        <v>0</v>
      </c>
      <c r="BN42" s="245">
        <f t="shared" si="33"/>
        <v>0</v>
      </c>
      <c r="BO42" s="7"/>
      <c r="BP42" s="7"/>
    </row>
    <row r="43" spans="1:68" ht="13.4" customHeight="1" x14ac:dyDescent="0.25">
      <c r="B43" s="381"/>
      <c r="C43" s="816"/>
      <c r="D43" s="817"/>
      <c r="E43" s="45"/>
      <c r="F43" s="816"/>
      <c r="G43" s="817"/>
      <c r="H43" s="44"/>
      <c r="I43" s="816"/>
      <c r="J43" s="817"/>
      <c r="K43" s="45"/>
      <c r="L43" s="830"/>
      <c r="M43" s="831"/>
      <c r="N43" s="781" t="str">
        <f t="shared" ref="N43:N52" si="40">IF(OR(C43="",L43=""),"",L43*C43)</f>
        <v/>
      </c>
      <c r="O43" s="782"/>
      <c r="P43" s="116"/>
      <c r="Q43" s="117"/>
      <c r="R43" s="208"/>
      <c r="S43" s="208"/>
      <c r="T43" s="118"/>
      <c r="U43" s="45"/>
      <c r="V43" s="47" t="str">
        <f t="shared" ref="V43:V52" si="41">IF(L43&lt;Z43,L43,Z43)</f>
        <v/>
      </c>
      <c r="W43" s="48">
        <f t="shared" ref="W43:W52" si="42">IF(OR(L43="",Z43=""),0,L43-Z43)</f>
        <v>0</v>
      </c>
      <c r="X43" s="47">
        <f t="shared" ref="X43:X52" si="43">IF(E43="",0,E43-2)</f>
        <v>0</v>
      </c>
      <c r="Y43" s="382" t="str">
        <f t="shared" ref="Y43:Y52" si="44">IF(OR(L43="",U43=""),"",IF(AND(E43=1,L43&gt;=45),45,IF(AND(E43=1,L43&lt;45),45,IF(AND(E43=2,L43&gt;60),60,IF(AND(E43=2,L43&lt;60),60,IF(AND(F43=3,L43&gt;72),72,IF(AND(E43&gt;2,X43*12+60&gt;L43),X43*12+60,X43*12+60)))))))</f>
        <v/>
      </c>
      <c r="Z43" s="832" t="str">
        <f t="shared" si="10"/>
        <v/>
      </c>
      <c r="AA43" s="834"/>
      <c r="AB43" s="49" t="str">
        <f t="shared" si="34"/>
        <v/>
      </c>
      <c r="AC43" s="126"/>
      <c r="AD43" s="49" t="e">
        <f t="shared" si="4"/>
        <v>#VALUE!</v>
      </c>
      <c r="AE43" s="949" t="str">
        <f t="shared" si="11"/>
        <v/>
      </c>
      <c r="AF43" s="832"/>
      <c r="AG43" s="50" t="str">
        <f t="shared" ref="AG43:AG52" si="45">IF(C43="","",IF(C43-U43=0,"",C43-U43))</f>
        <v/>
      </c>
      <c r="AH43" s="832" t="str">
        <f t="shared" ref="AH43:AH52" si="46">IF(AG43="","",AG43*L43)</f>
        <v/>
      </c>
      <c r="AI43" s="834"/>
      <c r="AJ43" s="318"/>
      <c r="AK43" s="7"/>
      <c r="AL43" s="7"/>
      <c r="AM43" s="7"/>
      <c r="AN43" s="7"/>
      <c r="AO43" s="190" t="str">
        <f t="shared" si="38"/>
        <v/>
      </c>
      <c r="AP43" s="7"/>
      <c r="AQ43" s="247">
        <f t="shared" si="12"/>
        <v>1</v>
      </c>
      <c r="AR43" s="46">
        <f t="shared" si="13"/>
        <v>0</v>
      </c>
      <c r="AS43" s="46">
        <f t="shared" si="14"/>
        <v>0</v>
      </c>
      <c r="AT43" s="46">
        <f t="shared" si="15"/>
        <v>0</v>
      </c>
      <c r="AU43" s="46">
        <f t="shared" si="16"/>
        <v>0</v>
      </c>
      <c r="AV43" s="46">
        <f t="shared" si="17"/>
        <v>1</v>
      </c>
      <c r="AW43" s="115">
        <f t="shared" si="18"/>
        <v>0</v>
      </c>
      <c r="AX43" s="115">
        <f t="shared" si="36"/>
        <v>0</v>
      </c>
      <c r="AY43" s="46">
        <f t="shared" si="37"/>
        <v>0</v>
      </c>
      <c r="AZ43" s="242">
        <f t="shared" si="19"/>
        <v>0</v>
      </c>
      <c r="BA43" s="242">
        <f t="shared" si="20"/>
        <v>0</v>
      </c>
      <c r="BB43" s="46">
        <f t="shared" si="21"/>
        <v>0</v>
      </c>
      <c r="BC43" s="273">
        <f t="shared" si="22"/>
        <v>0</v>
      </c>
      <c r="BD43" s="241">
        <f t="shared" si="23"/>
        <v>0</v>
      </c>
      <c r="BE43" s="243">
        <f t="shared" si="24"/>
        <v>0</v>
      </c>
      <c r="BF43" s="240">
        <f t="shared" si="25"/>
        <v>0</v>
      </c>
      <c r="BG43" s="46">
        <f t="shared" si="26"/>
        <v>0</v>
      </c>
      <c r="BH43" s="242">
        <f t="shared" si="27"/>
        <v>0</v>
      </c>
      <c r="BI43" s="450">
        <f t="shared" si="28"/>
        <v>0</v>
      </c>
      <c r="BJ43" s="451">
        <f t="shared" si="29"/>
        <v>0</v>
      </c>
      <c r="BK43" s="452">
        <f t="shared" si="30"/>
        <v>0</v>
      </c>
      <c r="BL43" s="244">
        <f t="shared" si="31"/>
        <v>0</v>
      </c>
      <c r="BM43" s="115">
        <f t="shared" si="32"/>
        <v>0</v>
      </c>
      <c r="BN43" s="245">
        <f t="shared" si="33"/>
        <v>0</v>
      </c>
      <c r="BO43" s="7"/>
      <c r="BP43" s="7"/>
    </row>
    <row r="44" spans="1:68" ht="13.4" customHeight="1" x14ac:dyDescent="0.25">
      <c r="B44" s="193"/>
      <c r="C44" s="816"/>
      <c r="D44" s="817"/>
      <c r="E44" s="45"/>
      <c r="F44" s="816"/>
      <c r="G44" s="817"/>
      <c r="H44" s="44"/>
      <c r="I44" s="816"/>
      <c r="J44" s="817"/>
      <c r="K44" s="45"/>
      <c r="L44" s="830"/>
      <c r="M44" s="831"/>
      <c r="N44" s="781" t="str">
        <f t="shared" si="40"/>
        <v/>
      </c>
      <c r="O44" s="782"/>
      <c r="P44" s="116"/>
      <c r="Q44" s="117"/>
      <c r="R44" s="208"/>
      <c r="S44" s="208"/>
      <c r="T44" s="118"/>
      <c r="U44" s="45"/>
      <c r="V44" s="47" t="str">
        <f t="shared" si="41"/>
        <v/>
      </c>
      <c r="W44" s="48">
        <f t="shared" si="42"/>
        <v>0</v>
      </c>
      <c r="X44" s="47">
        <f t="shared" si="43"/>
        <v>0</v>
      </c>
      <c r="Y44" s="382" t="str">
        <f t="shared" si="44"/>
        <v/>
      </c>
      <c r="Z44" s="832" t="str">
        <f t="shared" si="10"/>
        <v/>
      </c>
      <c r="AA44" s="834"/>
      <c r="AB44" s="49" t="str">
        <f t="shared" si="34"/>
        <v/>
      </c>
      <c r="AC44" s="126"/>
      <c r="AD44" s="49" t="e">
        <f t="shared" si="4"/>
        <v>#VALUE!</v>
      </c>
      <c r="AE44" s="949" t="str">
        <f t="shared" si="11"/>
        <v/>
      </c>
      <c r="AF44" s="832"/>
      <c r="AG44" s="50" t="str">
        <f t="shared" si="45"/>
        <v/>
      </c>
      <c r="AH44" s="832" t="str">
        <f t="shared" si="46"/>
        <v/>
      </c>
      <c r="AI44" s="834"/>
      <c r="AJ44" s="318"/>
      <c r="AK44" s="7"/>
      <c r="AL44" s="7"/>
      <c r="AM44" s="7"/>
      <c r="AN44" s="7"/>
      <c r="AO44" s="190" t="str">
        <f t="shared" si="38"/>
        <v/>
      </c>
      <c r="AP44" s="7"/>
      <c r="AQ44" s="247">
        <f t="shared" si="12"/>
        <v>1</v>
      </c>
      <c r="AR44" s="46">
        <f t="shared" si="13"/>
        <v>0</v>
      </c>
      <c r="AS44" s="46">
        <f t="shared" si="14"/>
        <v>0</v>
      </c>
      <c r="AT44" s="46">
        <f t="shared" si="15"/>
        <v>0</v>
      </c>
      <c r="AU44" s="46">
        <f t="shared" si="16"/>
        <v>0</v>
      </c>
      <c r="AV44" s="46">
        <f t="shared" si="17"/>
        <v>1</v>
      </c>
      <c r="AW44" s="115">
        <f t="shared" si="18"/>
        <v>0</v>
      </c>
      <c r="AX44" s="115">
        <f t="shared" si="36"/>
        <v>0</v>
      </c>
      <c r="AY44" s="46">
        <f t="shared" si="37"/>
        <v>0</v>
      </c>
      <c r="AZ44" s="242">
        <f t="shared" si="19"/>
        <v>0</v>
      </c>
      <c r="BA44" s="242">
        <f t="shared" si="20"/>
        <v>0</v>
      </c>
      <c r="BB44" s="46">
        <f t="shared" si="21"/>
        <v>0</v>
      </c>
      <c r="BC44" s="273">
        <f t="shared" si="22"/>
        <v>0</v>
      </c>
      <c r="BD44" s="241">
        <f t="shared" si="23"/>
        <v>0</v>
      </c>
      <c r="BE44" s="243">
        <f t="shared" si="24"/>
        <v>0</v>
      </c>
      <c r="BF44" s="240">
        <f t="shared" si="25"/>
        <v>0</v>
      </c>
      <c r="BG44" s="46">
        <f t="shared" si="26"/>
        <v>0</v>
      </c>
      <c r="BH44" s="242">
        <f t="shared" si="27"/>
        <v>0</v>
      </c>
      <c r="BI44" s="450">
        <f t="shared" si="28"/>
        <v>0</v>
      </c>
      <c r="BJ44" s="451">
        <f t="shared" si="29"/>
        <v>0</v>
      </c>
      <c r="BK44" s="452">
        <f t="shared" si="30"/>
        <v>0</v>
      </c>
      <c r="BL44" s="244">
        <f t="shared" si="31"/>
        <v>0</v>
      </c>
      <c r="BM44" s="115">
        <f t="shared" si="32"/>
        <v>0</v>
      </c>
      <c r="BN44" s="245">
        <f t="shared" si="33"/>
        <v>0</v>
      </c>
      <c r="BO44" s="7"/>
      <c r="BP44" s="7"/>
    </row>
    <row r="45" spans="1:68" ht="13.4" customHeight="1" x14ac:dyDescent="0.25">
      <c r="B45" s="193"/>
      <c r="C45" s="816"/>
      <c r="D45" s="817"/>
      <c r="E45" s="45"/>
      <c r="F45" s="816"/>
      <c r="G45" s="817"/>
      <c r="H45" s="44"/>
      <c r="I45" s="816"/>
      <c r="J45" s="817"/>
      <c r="K45" s="45"/>
      <c r="L45" s="830"/>
      <c r="M45" s="831"/>
      <c r="N45" s="781" t="str">
        <f t="shared" si="40"/>
        <v/>
      </c>
      <c r="O45" s="782"/>
      <c r="P45" s="116"/>
      <c r="Q45" s="117"/>
      <c r="R45" s="208"/>
      <c r="S45" s="208"/>
      <c r="T45" s="118"/>
      <c r="U45" s="45"/>
      <c r="V45" s="47" t="str">
        <f t="shared" si="41"/>
        <v/>
      </c>
      <c r="W45" s="48">
        <f t="shared" si="42"/>
        <v>0</v>
      </c>
      <c r="X45" s="47">
        <f t="shared" si="43"/>
        <v>0</v>
      </c>
      <c r="Y45" s="382" t="str">
        <f t="shared" si="44"/>
        <v/>
      </c>
      <c r="Z45" s="832" t="str">
        <f t="shared" si="10"/>
        <v/>
      </c>
      <c r="AA45" s="834"/>
      <c r="AB45" s="49" t="str">
        <f t="shared" si="34"/>
        <v/>
      </c>
      <c r="AC45" s="126"/>
      <c r="AD45" s="49" t="e">
        <f t="shared" si="4"/>
        <v>#VALUE!</v>
      </c>
      <c r="AE45" s="949" t="str">
        <f t="shared" si="11"/>
        <v/>
      </c>
      <c r="AF45" s="832"/>
      <c r="AG45" s="50" t="str">
        <f t="shared" si="45"/>
        <v/>
      </c>
      <c r="AH45" s="832" t="str">
        <f t="shared" si="46"/>
        <v/>
      </c>
      <c r="AI45" s="834"/>
      <c r="AJ45" s="318"/>
      <c r="AK45" s="7"/>
      <c r="AL45" s="7"/>
      <c r="AM45" s="7"/>
      <c r="AN45" s="7"/>
      <c r="AO45" s="190" t="str">
        <f t="shared" si="38"/>
        <v/>
      </c>
      <c r="AP45" s="7"/>
      <c r="AQ45" s="247">
        <f t="shared" si="12"/>
        <v>1</v>
      </c>
      <c r="AR45" s="46">
        <f t="shared" si="13"/>
        <v>0</v>
      </c>
      <c r="AS45" s="46">
        <f t="shared" si="14"/>
        <v>0</v>
      </c>
      <c r="AT45" s="46">
        <f t="shared" si="15"/>
        <v>0</v>
      </c>
      <c r="AU45" s="46">
        <f t="shared" si="16"/>
        <v>0</v>
      </c>
      <c r="AV45" s="46">
        <f t="shared" si="17"/>
        <v>1</v>
      </c>
      <c r="AW45" s="115">
        <f t="shared" si="18"/>
        <v>0</v>
      </c>
      <c r="AX45" s="115">
        <f t="shared" si="36"/>
        <v>0</v>
      </c>
      <c r="AY45" s="46">
        <f t="shared" si="37"/>
        <v>0</v>
      </c>
      <c r="AZ45" s="242">
        <f t="shared" si="19"/>
        <v>0</v>
      </c>
      <c r="BA45" s="242">
        <f t="shared" si="20"/>
        <v>0</v>
      </c>
      <c r="BB45" s="46">
        <f t="shared" si="21"/>
        <v>0</v>
      </c>
      <c r="BC45" s="273">
        <f t="shared" si="22"/>
        <v>0</v>
      </c>
      <c r="BD45" s="241">
        <f t="shared" si="23"/>
        <v>0</v>
      </c>
      <c r="BE45" s="243">
        <f t="shared" si="24"/>
        <v>0</v>
      </c>
      <c r="BF45" s="240">
        <f t="shared" si="25"/>
        <v>0</v>
      </c>
      <c r="BG45" s="46">
        <f t="shared" si="26"/>
        <v>0</v>
      </c>
      <c r="BH45" s="242">
        <f t="shared" si="27"/>
        <v>0</v>
      </c>
      <c r="BI45" s="450">
        <f t="shared" si="28"/>
        <v>0</v>
      </c>
      <c r="BJ45" s="451">
        <f t="shared" si="29"/>
        <v>0</v>
      </c>
      <c r="BK45" s="452">
        <f t="shared" si="30"/>
        <v>0</v>
      </c>
      <c r="BL45" s="244">
        <f t="shared" si="31"/>
        <v>0</v>
      </c>
      <c r="BM45" s="115">
        <f t="shared" si="32"/>
        <v>0</v>
      </c>
      <c r="BN45" s="245">
        <f t="shared" si="33"/>
        <v>0</v>
      </c>
      <c r="BO45" s="7"/>
      <c r="BP45" s="7"/>
    </row>
    <row r="46" spans="1:68" ht="13.4" customHeight="1" x14ac:dyDescent="0.25">
      <c r="B46" s="170"/>
      <c r="C46" s="816"/>
      <c r="D46" s="817"/>
      <c r="E46" s="45"/>
      <c r="F46" s="816"/>
      <c r="G46" s="817"/>
      <c r="H46" s="44"/>
      <c r="I46" s="816"/>
      <c r="J46" s="817"/>
      <c r="K46" s="45"/>
      <c r="L46" s="830"/>
      <c r="M46" s="831"/>
      <c r="N46" s="781" t="str">
        <f t="shared" si="40"/>
        <v/>
      </c>
      <c r="O46" s="782"/>
      <c r="P46" s="116"/>
      <c r="Q46" s="117"/>
      <c r="R46" s="208"/>
      <c r="S46" s="208"/>
      <c r="T46" s="118"/>
      <c r="U46" s="45"/>
      <c r="V46" s="47" t="str">
        <f t="shared" si="41"/>
        <v/>
      </c>
      <c r="W46" s="48">
        <f t="shared" si="42"/>
        <v>0</v>
      </c>
      <c r="X46" s="47">
        <f t="shared" si="43"/>
        <v>0</v>
      </c>
      <c r="Y46" s="382" t="str">
        <f t="shared" si="44"/>
        <v/>
      </c>
      <c r="Z46" s="832" t="str">
        <f t="shared" si="10"/>
        <v/>
      </c>
      <c r="AA46" s="834"/>
      <c r="AB46" s="49" t="str">
        <f t="shared" si="34"/>
        <v/>
      </c>
      <c r="AC46" s="126"/>
      <c r="AD46" s="49" t="e">
        <f t="shared" si="4"/>
        <v>#VALUE!</v>
      </c>
      <c r="AE46" s="949" t="str">
        <f t="shared" si="11"/>
        <v/>
      </c>
      <c r="AF46" s="832"/>
      <c r="AG46" s="50" t="str">
        <f t="shared" si="45"/>
        <v/>
      </c>
      <c r="AH46" s="832" t="str">
        <f t="shared" si="46"/>
        <v/>
      </c>
      <c r="AI46" s="834"/>
      <c r="AJ46" s="318"/>
      <c r="AK46" s="7"/>
      <c r="AL46" s="7"/>
      <c r="AM46" s="7"/>
      <c r="AN46" s="7"/>
      <c r="AO46" s="190" t="str">
        <f t="shared" si="38"/>
        <v/>
      </c>
      <c r="AP46" s="7"/>
      <c r="AQ46" s="247">
        <f t="shared" si="12"/>
        <v>1</v>
      </c>
      <c r="AR46" s="46">
        <f t="shared" si="13"/>
        <v>0</v>
      </c>
      <c r="AS46" s="46">
        <f t="shared" si="14"/>
        <v>0</v>
      </c>
      <c r="AT46" s="46">
        <f t="shared" si="15"/>
        <v>0</v>
      </c>
      <c r="AU46" s="46">
        <f t="shared" si="16"/>
        <v>0</v>
      </c>
      <c r="AV46" s="46">
        <f t="shared" si="17"/>
        <v>1</v>
      </c>
      <c r="AW46" s="115">
        <f t="shared" si="18"/>
        <v>0</v>
      </c>
      <c r="AX46" s="115">
        <f t="shared" si="36"/>
        <v>0</v>
      </c>
      <c r="AY46" s="46">
        <f t="shared" si="37"/>
        <v>0</v>
      </c>
      <c r="AZ46" s="242">
        <f t="shared" si="19"/>
        <v>0</v>
      </c>
      <c r="BA46" s="242">
        <f t="shared" si="20"/>
        <v>0</v>
      </c>
      <c r="BB46" s="46">
        <f t="shared" si="21"/>
        <v>0</v>
      </c>
      <c r="BC46" s="273">
        <f t="shared" si="22"/>
        <v>0</v>
      </c>
      <c r="BD46" s="241">
        <f t="shared" si="23"/>
        <v>0</v>
      </c>
      <c r="BE46" s="243">
        <f t="shared" si="24"/>
        <v>0</v>
      </c>
      <c r="BF46" s="240">
        <f t="shared" si="25"/>
        <v>0</v>
      </c>
      <c r="BG46" s="46">
        <f t="shared" si="26"/>
        <v>0</v>
      </c>
      <c r="BH46" s="242">
        <f t="shared" si="27"/>
        <v>0</v>
      </c>
      <c r="BI46" s="450">
        <f t="shared" si="28"/>
        <v>0</v>
      </c>
      <c r="BJ46" s="451">
        <f t="shared" si="29"/>
        <v>0</v>
      </c>
      <c r="BK46" s="452">
        <f t="shared" si="30"/>
        <v>0</v>
      </c>
      <c r="BL46" s="244">
        <f t="shared" si="31"/>
        <v>0</v>
      </c>
      <c r="BM46" s="115">
        <f t="shared" si="32"/>
        <v>0</v>
      </c>
      <c r="BN46" s="245">
        <f t="shared" si="33"/>
        <v>0</v>
      </c>
      <c r="BO46" s="7"/>
      <c r="BP46" s="7"/>
    </row>
    <row r="47" spans="1:68" ht="13.4" customHeight="1" x14ac:dyDescent="0.25">
      <c r="A47" s="838">
        <f ca="1">TODAY()</f>
        <v>45996</v>
      </c>
      <c r="B47" s="51"/>
      <c r="C47" s="816"/>
      <c r="D47" s="817"/>
      <c r="E47" s="45"/>
      <c r="F47" s="816"/>
      <c r="G47" s="817"/>
      <c r="H47" s="44"/>
      <c r="I47" s="816"/>
      <c r="J47" s="817"/>
      <c r="K47" s="45"/>
      <c r="L47" s="830"/>
      <c r="M47" s="831"/>
      <c r="N47" s="781" t="str">
        <f t="shared" si="40"/>
        <v/>
      </c>
      <c r="O47" s="782"/>
      <c r="P47" s="116"/>
      <c r="Q47" s="117"/>
      <c r="R47" s="208"/>
      <c r="S47" s="208"/>
      <c r="T47" s="118"/>
      <c r="U47" s="45"/>
      <c r="V47" s="47" t="str">
        <f t="shared" si="41"/>
        <v/>
      </c>
      <c r="W47" s="48">
        <f t="shared" si="42"/>
        <v>0</v>
      </c>
      <c r="X47" s="47">
        <f t="shared" si="43"/>
        <v>0</v>
      </c>
      <c r="Y47" s="382" t="str">
        <f t="shared" si="44"/>
        <v/>
      </c>
      <c r="Z47" s="832" t="str">
        <f t="shared" si="10"/>
        <v/>
      </c>
      <c r="AA47" s="834"/>
      <c r="AB47" s="49" t="str">
        <f t="shared" si="34"/>
        <v/>
      </c>
      <c r="AC47" s="126"/>
      <c r="AD47" s="49" t="e">
        <f t="shared" si="4"/>
        <v>#VALUE!</v>
      </c>
      <c r="AE47" s="949" t="str">
        <f t="shared" si="11"/>
        <v/>
      </c>
      <c r="AF47" s="832"/>
      <c r="AG47" s="50" t="str">
        <f t="shared" si="45"/>
        <v/>
      </c>
      <c r="AH47" s="832" t="str">
        <f t="shared" si="46"/>
        <v/>
      </c>
      <c r="AI47" s="834"/>
      <c r="AJ47" s="318"/>
      <c r="AK47" s="7"/>
      <c r="AL47" s="7"/>
      <c r="AM47" s="7"/>
      <c r="AN47" s="7"/>
      <c r="AO47" s="190" t="str">
        <f t="shared" si="38"/>
        <v/>
      </c>
      <c r="AP47" s="7"/>
      <c r="AQ47" s="247">
        <f t="shared" si="12"/>
        <v>1</v>
      </c>
      <c r="AR47" s="46">
        <f t="shared" si="13"/>
        <v>0</v>
      </c>
      <c r="AS47" s="46">
        <f t="shared" si="14"/>
        <v>0</v>
      </c>
      <c r="AT47" s="46">
        <f t="shared" si="15"/>
        <v>0</v>
      </c>
      <c r="AU47" s="46">
        <f t="shared" si="16"/>
        <v>0</v>
      </c>
      <c r="AV47" s="46">
        <f t="shared" si="17"/>
        <v>1</v>
      </c>
      <c r="AW47" s="115">
        <f t="shared" si="18"/>
        <v>0</v>
      </c>
      <c r="AX47" s="115">
        <f t="shared" si="36"/>
        <v>0</v>
      </c>
      <c r="AY47" s="46">
        <f t="shared" si="37"/>
        <v>0</v>
      </c>
      <c r="AZ47" s="242">
        <f t="shared" si="19"/>
        <v>0</v>
      </c>
      <c r="BA47" s="242">
        <f t="shared" si="20"/>
        <v>0</v>
      </c>
      <c r="BB47" s="46">
        <f t="shared" si="21"/>
        <v>0</v>
      </c>
      <c r="BC47" s="273">
        <f t="shared" si="22"/>
        <v>0</v>
      </c>
      <c r="BD47" s="241">
        <f t="shared" si="23"/>
        <v>0</v>
      </c>
      <c r="BE47" s="243">
        <f t="shared" si="24"/>
        <v>0</v>
      </c>
      <c r="BF47" s="240">
        <f t="shared" si="25"/>
        <v>0</v>
      </c>
      <c r="BG47" s="46">
        <f t="shared" si="26"/>
        <v>0</v>
      </c>
      <c r="BH47" s="242">
        <f t="shared" si="27"/>
        <v>0</v>
      </c>
      <c r="BI47" s="450">
        <f t="shared" si="28"/>
        <v>0</v>
      </c>
      <c r="BJ47" s="451">
        <f t="shared" si="29"/>
        <v>0</v>
      </c>
      <c r="BK47" s="452">
        <f t="shared" si="30"/>
        <v>0</v>
      </c>
      <c r="BL47" s="244">
        <f t="shared" si="31"/>
        <v>0</v>
      </c>
      <c r="BM47" s="115">
        <f t="shared" si="32"/>
        <v>0</v>
      </c>
      <c r="BN47" s="245">
        <f t="shared" si="33"/>
        <v>0</v>
      </c>
    </row>
    <row r="48" spans="1:68" ht="13.4" customHeight="1" x14ac:dyDescent="0.25">
      <c r="A48" s="838"/>
      <c r="B48" s="193"/>
      <c r="C48" s="816"/>
      <c r="D48" s="817"/>
      <c r="E48" s="45"/>
      <c r="F48" s="816"/>
      <c r="G48" s="817"/>
      <c r="H48" s="44"/>
      <c r="I48" s="816"/>
      <c r="J48" s="817"/>
      <c r="K48" s="45"/>
      <c r="L48" s="830"/>
      <c r="M48" s="831"/>
      <c r="N48" s="781" t="str">
        <f t="shared" si="40"/>
        <v/>
      </c>
      <c r="O48" s="782"/>
      <c r="P48" s="116"/>
      <c r="Q48" s="117"/>
      <c r="R48" s="208"/>
      <c r="S48" s="208"/>
      <c r="T48" s="118"/>
      <c r="U48" s="45"/>
      <c r="V48" s="47" t="str">
        <f t="shared" si="41"/>
        <v/>
      </c>
      <c r="W48" s="48">
        <f t="shared" si="42"/>
        <v>0</v>
      </c>
      <c r="X48" s="47">
        <f t="shared" si="43"/>
        <v>0</v>
      </c>
      <c r="Y48" s="382" t="str">
        <f t="shared" si="44"/>
        <v/>
      </c>
      <c r="Z48" s="832" t="str">
        <f t="shared" si="10"/>
        <v/>
      </c>
      <c r="AA48" s="834"/>
      <c r="AB48" s="49" t="str">
        <f t="shared" si="34"/>
        <v/>
      </c>
      <c r="AC48" s="126"/>
      <c r="AD48" s="49" t="e">
        <f t="shared" si="4"/>
        <v>#VALUE!</v>
      </c>
      <c r="AE48" s="949" t="str">
        <f t="shared" si="11"/>
        <v/>
      </c>
      <c r="AF48" s="832"/>
      <c r="AG48" s="50" t="str">
        <f t="shared" si="45"/>
        <v/>
      </c>
      <c r="AH48" s="832" t="str">
        <f t="shared" si="46"/>
        <v/>
      </c>
      <c r="AI48" s="834"/>
      <c r="AJ48" s="318"/>
      <c r="AK48" s="7"/>
      <c r="AL48" s="7"/>
      <c r="AM48" s="7"/>
      <c r="AN48" s="7"/>
      <c r="AO48" s="190" t="str">
        <f t="shared" si="38"/>
        <v/>
      </c>
      <c r="AP48" s="7"/>
      <c r="AQ48" s="247">
        <f t="shared" si="12"/>
        <v>1</v>
      </c>
      <c r="AR48" s="46">
        <f t="shared" si="13"/>
        <v>0</v>
      </c>
      <c r="AS48" s="46">
        <f t="shared" si="14"/>
        <v>0</v>
      </c>
      <c r="AT48" s="46">
        <f t="shared" si="15"/>
        <v>0</v>
      </c>
      <c r="AU48" s="46">
        <f t="shared" si="16"/>
        <v>0</v>
      </c>
      <c r="AV48" s="46">
        <f t="shared" si="17"/>
        <v>1</v>
      </c>
      <c r="AW48" s="115">
        <f t="shared" si="18"/>
        <v>0</v>
      </c>
      <c r="AX48" s="115">
        <f t="shared" si="36"/>
        <v>0</v>
      </c>
      <c r="AY48" s="46">
        <f t="shared" si="37"/>
        <v>0</v>
      </c>
      <c r="AZ48" s="242">
        <f t="shared" si="19"/>
        <v>0</v>
      </c>
      <c r="BA48" s="242">
        <f t="shared" si="20"/>
        <v>0</v>
      </c>
      <c r="BB48" s="46">
        <f t="shared" si="21"/>
        <v>0</v>
      </c>
      <c r="BC48" s="273">
        <f t="shared" si="22"/>
        <v>0</v>
      </c>
      <c r="BD48" s="241">
        <f t="shared" si="23"/>
        <v>0</v>
      </c>
      <c r="BE48" s="243">
        <f t="shared" si="24"/>
        <v>0</v>
      </c>
      <c r="BF48" s="240">
        <f t="shared" si="25"/>
        <v>0</v>
      </c>
      <c r="BG48" s="46">
        <f t="shared" si="26"/>
        <v>0</v>
      </c>
      <c r="BH48" s="242">
        <f t="shared" si="27"/>
        <v>0</v>
      </c>
      <c r="BI48" s="450">
        <f t="shared" si="28"/>
        <v>0</v>
      </c>
      <c r="BJ48" s="451">
        <f t="shared" si="29"/>
        <v>0</v>
      </c>
      <c r="BK48" s="452">
        <f t="shared" si="30"/>
        <v>0</v>
      </c>
      <c r="BL48" s="244">
        <f t="shared" si="31"/>
        <v>0</v>
      </c>
      <c r="BM48" s="115">
        <f t="shared" si="32"/>
        <v>0</v>
      </c>
      <c r="BN48" s="245">
        <f t="shared" si="33"/>
        <v>0</v>
      </c>
    </row>
    <row r="49" spans="1:68" ht="13.4" customHeight="1" x14ac:dyDescent="0.25">
      <c r="A49" s="838"/>
      <c r="B49" s="51"/>
      <c r="C49" s="816"/>
      <c r="D49" s="817"/>
      <c r="E49" s="45"/>
      <c r="F49" s="816"/>
      <c r="G49" s="817"/>
      <c r="H49" s="44"/>
      <c r="I49" s="816"/>
      <c r="J49" s="817"/>
      <c r="K49" s="45"/>
      <c r="L49" s="830"/>
      <c r="M49" s="831"/>
      <c r="N49" s="781" t="str">
        <f t="shared" si="40"/>
        <v/>
      </c>
      <c r="O49" s="782"/>
      <c r="P49" s="116"/>
      <c r="Q49" s="117"/>
      <c r="R49" s="208"/>
      <c r="S49" s="208"/>
      <c r="T49" s="118"/>
      <c r="U49" s="45"/>
      <c r="V49" s="47" t="str">
        <f t="shared" si="41"/>
        <v/>
      </c>
      <c r="W49" s="48">
        <f t="shared" si="42"/>
        <v>0</v>
      </c>
      <c r="X49" s="47">
        <f t="shared" si="43"/>
        <v>0</v>
      </c>
      <c r="Y49" s="382" t="str">
        <f t="shared" si="44"/>
        <v/>
      </c>
      <c r="Z49" s="832" t="str">
        <f t="shared" si="10"/>
        <v/>
      </c>
      <c r="AA49" s="834"/>
      <c r="AB49" s="49" t="str">
        <f t="shared" si="34"/>
        <v/>
      </c>
      <c r="AC49" s="126"/>
      <c r="AD49" s="49" t="e">
        <f t="shared" si="4"/>
        <v>#VALUE!</v>
      </c>
      <c r="AE49" s="949" t="str">
        <f t="shared" si="11"/>
        <v/>
      </c>
      <c r="AF49" s="832"/>
      <c r="AG49" s="50" t="str">
        <f t="shared" si="45"/>
        <v/>
      </c>
      <c r="AH49" s="832" t="str">
        <f t="shared" si="46"/>
        <v/>
      </c>
      <c r="AI49" s="834"/>
      <c r="AJ49" s="318"/>
      <c r="AK49" s="7"/>
      <c r="AL49" s="7"/>
      <c r="AM49" s="7"/>
      <c r="AN49" s="7"/>
      <c r="AO49" s="190" t="str">
        <f t="shared" si="38"/>
        <v/>
      </c>
      <c r="AP49" s="7"/>
      <c r="AQ49" s="247">
        <f t="shared" si="12"/>
        <v>1</v>
      </c>
      <c r="AR49" s="46">
        <f t="shared" si="13"/>
        <v>0</v>
      </c>
      <c r="AS49" s="46">
        <f t="shared" si="14"/>
        <v>0</v>
      </c>
      <c r="AT49" s="46">
        <f t="shared" si="15"/>
        <v>0</v>
      </c>
      <c r="AU49" s="46">
        <f t="shared" si="16"/>
        <v>0</v>
      </c>
      <c r="AV49" s="46">
        <f t="shared" si="17"/>
        <v>1</v>
      </c>
      <c r="AW49" s="115">
        <f t="shared" si="18"/>
        <v>0</v>
      </c>
      <c r="AX49" s="115">
        <f t="shared" si="36"/>
        <v>0</v>
      </c>
      <c r="AY49" s="46">
        <f t="shared" si="37"/>
        <v>0</v>
      </c>
      <c r="AZ49" s="242">
        <f t="shared" si="19"/>
        <v>0</v>
      </c>
      <c r="BA49" s="242">
        <f t="shared" si="20"/>
        <v>0</v>
      </c>
      <c r="BB49" s="46">
        <f t="shared" si="21"/>
        <v>0</v>
      </c>
      <c r="BC49" s="273">
        <f t="shared" si="22"/>
        <v>0</v>
      </c>
      <c r="BD49" s="241">
        <f t="shared" si="23"/>
        <v>0</v>
      </c>
      <c r="BE49" s="243">
        <f t="shared" si="24"/>
        <v>0</v>
      </c>
      <c r="BF49" s="240">
        <f t="shared" si="25"/>
        <v>0</v>
      </c>
      <c r="BG49" s="46">
        <f t="shared" si="26"/>
        <v>0</v>
      </c>
      <c r="BH49" s="242">
        <f t="shared" si="27"/>
        <v>0</v>
      </c>
      <c r="BI49" s="450">
        <f t="shared" si="28"/>
        <v>0</v>
      </c>
      <c r="BJ49" s="451">
        <f t="shared" si="29"/>
        <v>0</v>
      </c>
      <c r="BK49" s="452">
        <f t="shared" si="30"/>
        <v>0</v>
      </c>
      <c r="BL49" s="244">
        <f t="shared" si="31"/>
        <v>0</v>
      </c>
      <c r="BM49" s="115">
        <f t="shared" si="32"/>
        <v>0</v>
      </c>
      <c r="BN49" s="245">
        <f t="shared" si="33"/>
        <v>0</v>
      </c>
    </row>
    <row r="50" spans="1:68" ht="13.4" customHeight="1" x14ac:dyDescent="0.25">
      <c r="A50" s="838"/>
      <c r="B50" s="51"/>
      <c r="C50" s="816"/>
      <c r="D50" s="817"/>
      <c r="E50" s="45"/>
      <c r="F50" s="816"/>
      <c r="G50" s="817"/>
      <c r="H50" s="44"/>
      <c r="I50" s="816"/>
      <c r="J50" s="817"/>
      <c r="K50" s="45"/>
      <c r="L50" s="830"/>
      <c r="M50" s="831"/>
      <c r="N50" s="781" t="str">
        <f t="shared" si="40"/>
        <v/>
      </c>
      <c r="O50" s="782"/>
      <c r="P50" s="116"/>
      <c r="Q50" s="117"/>
      <c r="R50" s="208"/>
      <c r="S50" s="208"/>
      <c r="T50" s="118"/>
      <c r="U50" s="45"/>
      <c r="V50" s="47" t="str">
        <f t="shared" si="41"/>
        <v/>
      </c>
      <c r="W50" s="48">
        <f t="shared" si="42"/>
        <v>0</v>
      </c>
      <c r="X50" s="47">
        <f t="shared" si="43"/>
        <v>0</v>
      </c>
      <c r="Y50" s="382" t="str">
        <f t="shared" si="44"/>
        <v/>
      </c>
      <c r="Z50" s="832" t="str">
        <f t="shared" si="10"/>
        <v/>
      </c>
      <c r="AA50" s="834"/>
      <c r="AB50" s="49" t="str">
        <f t="shared" si="34"/>
        <v/>
      </c>
      <c r="AC50" s="126"/>
      <c r="AD50" s="49" t="e">
        <f t="shared" si="4"/>
        <v>#VALUE!</v>
      </c>
      <c r="AE50" s="949" t="str">
        <f t="shared" si="11"/>
        <v/>
      </c>
      <c r="AF50" s="832"/>
      <c r="AG50" s="50" t="str">
        <f t="shared" si="45"/>
        <v/>
      </c>
      <c r="AH50" s="832" t="str">
        <f t="shared" si="46"/>
        <v/>
      </c>
      <c r="AI50" s="834"/>
      <c r="AJ50" s="318"/>
      <c r="AK50" s="7"/>
      <c r="AL50" s="7"/>
      <c r="AM50" s="7"/>
      <c r="AN50" s="7"/>
      <c r="AO50" s="190" t="str">
        <f t="shared" si="38"/>
        <v/>
      </c>
      <c r="AP50" s="7"/>
      <c r="AQ50" s="247">
        <f t="shared" si="12"/>
        <v>1</v>
      </c>
      <c r="AR50" s="46">
        <f t="shared" si="13"/>
        <v>0</v>
      </c>
      <c r="AS50" s="46">
        <f t="shared" si="14"/>
        <v>0</v>
      </c>
      <c r="AT50" s="46">
        <f t="shared" si="15"/>
        <v>0</v>
      </c>
      <c r="AU50" s="46">
        <f t="shared" si="16"/>
        <v>0</v>
      </c>
      <c r="AV50" s="46">
        <f t="shared" si="17"/>
        <v>1</v>
      </c>
      <c r="AW50" s="115">
        <f t="shared" si="18"/>
        <v>0</v>
      </c>
      <c r="AX50" s="115">
        <f t="shared" si="36"/>
        <v>0</v>
      </c>
      <c r="AY50" s="46">
        <f t="shared" si="37"/>
        <v>0</v>
      </c>
      <c r="AZ50" s="242">
        <f t="shared" si="19"/>
        <v>0</v>
      </c>
      <c r="BA50" s="242">
        <f t="shared" si="20"/>
        <v>0</v>
      </c>
      <c r="BB50" s="46">
        <f t="shared" si="21"/>
        <v>0</v>
      </c>
      <c r="BC50" s="273">
        <f t="shared" si="22"/>
        <v>0</v>
      </c>
      <c r="BD50" s="241">
        <f t="shared" si="23"/>
        <v>0</v>
      </c>
      <c r="BE50" s="243">
        <f t="shared" si="24"/>
        <v>0</v>
      </c>
      <c r="BF50" s="240">
        <f t="shared" si="25"/>
        <v>0</v>
      </c>
      <c r="BG50" s="46">
        <f t="shared" si="26"/>
        <v>0</v>
      </c>
      <c r="BH50" s="242">
        <f t="shared" si="27"/>
        <v>0</v>
      </c>
      <c r="BI50" s="450">
        <f t="shared" si="28"/>
        <v>0</v>
      </c>
      <c r="BJ50" s="451">
        <f t="shared" si="29"/>
        <v>0</v>
      </c>
      <c r="BK50" s="452">
        <f t="shared" si="30"/>
        <v>0</v>
      </c>
      <c r="BL50" s="244">
        <f t="shared" si="31"/>
        <v>0</v>
      </c>
      <c r="BM50" s="115">
        <f t="shared" si="32"/>
        <v>0</v>
      </c>
      <c r="BN50" s="245">
        <f t="shared" si="33"/>
        <v>0</v>
      </c>
    </row>
    <row r="51" spans="1:68" ht="13.4" customHeight="1" x14ac:dyDescent="0.25">
      <c r="A51" s="838"/>
      <c r="B51" s="51"/>
      <c r="C51" s="816"/>
      <c r="D51" s="817"/>
      <c r="E51" s="45"/>
      <c r="F51" s="816"/>
      <c r="G51" s="817"/>
      <c r="H51" s="44"/>
      <c r="I51" s="816"/>
      <c r="J51" s="817"/>
      <c r="K51" s="45"/>
      <c r="L51" s="830"/>
      <c r="M51" s="831"/>
      <c r="N51" s="781" t="str">
        <f t="shared" si="40"/>
        <v/>
      </c>
      <c r="O51" s="782"/>
      <c r="P51" s="116"/>
      <c r="Q51" s="117"/>
      <c r="R51" s="208"/>
      <c r="S51" s="208"/>
      <c r="T51" s="118"/>
      <c r="U51" s="45"/>
      <c r="V51" s="47" t="str">
        <f t="shared" si="41"/>
        <v/>
      </c>
      <c r="W51" s="48">
        <f t="shared" si="42"/>
        <v>0</v>
      </c>
      <c r="X51" s="47">
        <f t="shared" si="43"/>
        <v>0</v>
      </c>
      <c r="Y51" s="382" t="str">
        <f t="shared" si="44"/>
        <v/>
      </c>
      <c r="Z51" s="832" t="str">
        <f t="shared" si="10"/>
        <v/>
      </c>
      <c r="AA51" s="834"/>
      <c r="AB51" s="49" t="str">
        <f t="shared" si="34"/>
        <v/>
      </c>
      <c r="AC51" s="126"/>
      <c r="AD51" s="49" t="e">
        <f t="shared" si="4"/>
        <v>#VALUE!</v>
      </c>
      <c r="AE51" s="949" t="str">
        <f t="shared" si="11"/>
        <v/>
      </c>
      <c r="AF51" s="832"/>
      <c r="AG51" s="50" t="str">
        <f t="shared" si="45"/>
        <v/>
      </c>
      <c r="AH51" s="832" t="str">
        <f t="shared" si="46"/>
        <v/>
      </c>
      <c r="AI51" s="834"/>
      <c r="AJ51" s="318"/>
      <c r="AK51" s="7"/>
      <c r="AL51" s="7"/>
      <c r="AM51" s="7"/>
      <c r="AN51" s="7"/>
      <c r="AO51" s="190" t="str">
        <f t="shared" si="38"/>
        <v/>
      </c>
      <c r="AP51" s="7"/>
      <c r="AQ51" s="247">
        <f t="shared" si="12"/>
        <v>1</v>
      </c>
      <c r="AR51" s="46">
        <f t="shared" si="13"/>
        <v>0</v>
      </c>
      <c r="AS51" s="46">
        <f t="shared" si="14"/>
        <v>0</v>
      </c>
      <c r="AT51" s="46">
        <f t="shared" si="15"/>
        <v>0</v>
      </c>
      <c r="AU51" s="46">
        <f t="shared" si="16"/>
        <v>0</v>
      </c>
      <c r="AV51" s="46">
        <f t="shared" si="17"/>
        <v>1</v>
      </c>
      <c r="AW51" s="115">
        <f t="shared" si="18"/>
        <v>0</v>
      </c>
      <c r="AX51" s="115">
        <f t="shared" si="36"/>
        <v>0</v>
      </c>
      <c r="AY51" s="46">
        <f t="shared" si="37"/>
        <v>0</v>
      </c>
      <c r="AZ51" s="242">
        <f t="shared" si="19"/>
        <v>0</v>
      </c>
      <c r="BA51" s="242">
        <f t="shared" si="20"/>
        <v>0</v>
      </c>
      <c r="BB51" s="46">
        <f t="shared" si="21"/>
        <v>0</v>
      </c>
      <c r="BC51" s="273">
        <f t="shared" si="22"/>
        <v>0</v>
      </c>
      <c r="BD51" s="241">
        <f t="shared" si="23"/>
        <v>0</v>
      </c>
      <c r="BE51" s="243">
        <f t="shared" si="24"/>
        <v>0</v>
      </c>
      <c r="BF51" s="240">
        <f t="shared" si="25"/>
        <v>0</v>
      </c>
      <c r="BG51" s="46">
        <f t="shared" si="26"/>
        <v>0</v>
      </c>
      <c r="BH51" s="242">
        <f t="shared" si="27"/>
        <v>0</v>
      </c>
      <c r="BI51" s="450">
        <f t="shared" si="28"/>
        <v>0</v>
      </c>
      <c r="BJ51" s="451">
        <f t="shared" si="29"/>
        <v>0</v>
      </c>
      <c r="BK51" s="452">
        <f t="shared" si="30"/>
        <v>0</v>
      </c>
      <c r="BL51" s="244">
        <f t="shared" si="31"/>
        <v>0</v>
      </c>
      <c r="BM51" s="115">
        <f t="shared" si="32"/>
        <v>0</v>
      </c>
      <c r="BN51" s="245">
        <f t="shared" si="33"/>
        <v>0</v>
      </c>
    </row>
    <row r="52" spans="1:68" ht="13.4" customHeight="1" x14ac:dyDescent="0.25">
      <c r="A52" s="838"/>
      <c r="B52" s="51"/>
      <c r="C52" s="816"/>
      <c r="D52" s="817"/>
      <c r="E52" s="45"/>
      <c r="F52" s="816"/>
      <c r="G52" s="817"/>
      <c r="H52" s="44"/>
      <c r="I52" s="816"/>
      <c r="J52" s="817"/>
      <c r="K52" s="45"/>
      <c r="L52" s="830"/>
      <c r="M52" s="831"/>
      <c r="N52" s="781" t="str">
        <f t="shared" si="40"/>
        <v/>
      </c>
      <c r="O52" s="782"/>
      <c r="P52" s="116"/>
      <c r="Q52" s="117"/>
      <c r="R52" s="208"/>
      <c r="S52" s="208"/>
      <c r="T52" s="118"/>
      <c r="U52" s="45"/>
      <c r="V52" s="47" t="str">
        <f t="shared" si="41"/>
        <v/>
      </c>
      <c r="W52" s="48">
        <f t="shared" si="42"/>
        <v>0</v>
      </c>
      <c r="X52" s="47">
        <f t="shared" si="43"/>
        <v>0</v>
      </c>
      <c r="Y52" s="382" t="str">
        <f t="shared" si="44"/>
        <v/>
      </c>
      <c r="Z52" s="832" t="str">
        <f t="shared" si="10"/>
        <v/>
      </c>
      <c r="AA52" s="834"/>
      <c r="AB52" s="49" t="str">
        <f t="shared" si="34"/>
        <v/>
      </c>
      <c r="AC52" s="126"/>
      <c r="AD52" s="49" t="e">
        <f t="shared" si="4"/>
        <v>#VALUE!</v>
      </c>
      <c r="AE52" s="949" t="str">
        <f t="shared" si="11"/>
        <v/>
      </c>
      <c r="AF52" s="832"/>
      <c r="AG52" s="50" t="str">
        <f t="shared" si="45"/>
        <v/>
      </c>
      <c r="AH52" s="832" t="str">
        <f t="shared" si="46"/>
        <v/>
      </c>
      <c r="AI52" s="834"/>
      <c r="AJ52" s="318"/>
      <c r="AK52" s="7"/>
      <c r="AL52" s="7"/>
      <c r="AM52" s="7"/>
      <c r="AN52" s="7"/>
      <c r="AO52" s="190" t="str">
        <f t="shared" si="38"/>
        <v/>
      </c>
      <c r="AP52" s="7"/>
      <c r="AQ52" s="247">
        <f t="shared" si="12"/>
        <v>1</v>
      </c>
      <c r="AR52" s="46">
        <f t="shared" si="13"/>
        <v>0</v>
      </c>
      <c r="AS52" s="46">
        <f t="shared" si="14"/>
        <v>0</v>
      </c>
      <c r="AT52" s="46">
        <f t="shared" si="15"/>
        <v>0</v>
      </c>
      <c r="AU52" s="46">
        <f t="shared" si="16"/>
        <v>0</v>
      </c>
      <c r="AV52" s="46">
        <f t="shared" si="17"/>
        <v>1</v>
      </c>
      <c r="AW52" s="115">
        <f t="shared" si="18"/>
        <v>0</v>
      </c>
      <c r="AX52" s="115">
        <f t="shared" si="36"/>
        <v>0</v>
      </c>
      <c r="AY52" s="46">
        <f t="shared" si="37"/>
        <v>0</v>
      </c>
      <c r="AZ52" s="242">
        <f t="shared" si="19"/>
        <v>0</v>
      </c>
      <c r="BA52" s="242">
        <f t="shared" si="20"/>
        <v>0</v>
      </c>
      <c r="BB52" s="46">
        <f t="shared" si="21"/>
        <v>0</v>
      </c>
      <c r="BC52" s="273">
        <f t="shared" si="22"/>
        <v>0</v>
      </c>
      <c r="BD52" s="241">
        <f t="shared" si="23"/>
        <v>0</v>
      </c>
      <c r="BE52" s="243">
        <f t="shared" si="24"/>
        <v>0</v>
      </c>
      <c r="BF52" s="240">
        <f t="shared" si="25"/>
        <v>0</v>
      </c>
      <c r="BG52" s="46">
        <f t="shared" si="26"/>
        <v>0</v>
      </c>
      <c r="BH52" s="242">
        <f t="shared" si="27"/>
        <v>0</v>
      </c>
      <c r="BI52" s="450">
        <f t="shared" si="28"/>
        <v>0</v>
      </c>
      <c r="BJ52" s="451">
        <f t="shared" si="29"/>
        <v>0</v>
      </c>
      <c r="BK52" s="452">
        <f t="shared" si="30"/>
        <v>0</v>
      </c>
      <c r="BL52" s="244">
        <f t="shared" si="31"/>
        <v>0</v>
      </c>
      <c r="BM52" s="115">
        <f t="shared" si="32"/>
        <v>0</v>
      </c>
      <c r="BN52" s="245">
        <f t="shared" si="33"/>
        <v>0</v>
      </c>
    </row>
    <row r="53" spans="1:68" ht="11.25" customHeight="1" x14ac:dyDescent="0.25">
      <c r="A53" s="838"/>
      <c r="B53" s="170"/>
      <c r="C53" s="192"/>
      <c r="D53" s="170"/>
      <c r="E53" s="381"/>
      <c r="F53" s="381"/>
      <c r="G53" s="381"/>
      <c r="H53" s="381"/>
      <c r="I53" s="381"/>
      <c r="J53" s="381"/>
      <c r="K53" s="381"/>
      <c r="L53" s="381"/>
      <c r="M53" s="381"/>
      <c r="N53" s="193"/>
      <c r="O53" s="193"/>
      <c r="P53" s="169"/>
      <c r="Q53" s="169"/>
      <c r="R53" s="169"/>
      <c r="S53" s="169"/>
      <c r="T53" s="169"/>
      <c r="U53" s="98"/>
      <c r="V53" s="54"/>
      <c r="W53" s="54"/>
      <c r="X53" s="51"/>
      <c r="Y53" s="51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318"/>
      <c r="AK53" s="7"/>
      <c r="AL53" s="7"/>
      <c r="AM53" s="7"/>
      <c r="AN53" s="7"/>
      <c r="AO53" s="7"/>
      <c r="AP53" s="7"/>
    </row>
    <row r="54" spans="1:68" ht="16" customHeight="1" x14ac:dyDescent="0.25">
      <c r="A54" s="838"/>
      <c r="B54" s="170"/>
      <c r="C54" s="925" t="str">
        <f>IF(SUM(C7:D52)=0,"",(SUM(C7:D52)))</f>
        <v/>
      </c>
      <c r="D54" s="805"/>
      <c r="E54" s="978" t="s">
        <v>72</v>
      </c>
      <c r="F54" s="979"/>
      <c r="G54" s="979"/>
      <c r="H54" s="979"/>
      <c r="I54" s="979"/>
      <c r="J54" s="979"/>
      <c r="K54" s="979"/>
      <c r="L54" s="979"/>
      <c r="M54" s="980"/>
      <c r="N54" s="781" t="str">
        <f>IF(SUM(N7:N52)=0,"",SUM(N7:N52))</f>
        <v/>
      </c>
      <c r="O54" s="783"/>
      <c r="P54" s="169"/>
      <c r="Q54" s="169"/>
      <c r="R54" s="169"/>
      <c r="S54" s="169"/>
      <c r="T54" s="169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318"/>
      <c r="AK54" s="7"/>
      <c r="AL54" s="7"/>
      <c r="AM54" s="7"/>
      <c r="AN54" s="7"/>
      <c r="AO54" s="7"/>
      <c r="AP54" s="7"/>
    </row>
    <row r="55" spans="1:68" ht="13.15" customHeight="1" x14ac:dyDescent="0.25">
      <c r="A55" s="838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69"/>
      <c r="Q55" s="169"/>
      <c r="R55" s="169"/>
      <c r="S55" s="169"/>
      <c r="T55" s="169"/>
      <c r="U55" s="98"/>
      <c r="V55" s="153"/>
      <c r="W55" s="153"/>
      <c r="X55" s="153"/>
      <c r="Y55" s="153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318"/>
      <c r="AK55" s="7"/>
      <c r="AL55" s="7"/>
      <c r="AM55" s="7"/>
      <c r="AN55" s="7"/>
      <c r="AO55" s="7"/>
      <c r="AP55" s="190"/>
    </row>
    <row r="56" spans="1:68" ht="3.75" customHeight="1" x14ac:dyDescent="0.25"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150"/>
      <c r="M56" s="150"/>
      <c r="N56" s="150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99"/>
      <c r="AK56" s="7"/>
      <c r="AL56" s="7"/>
      <c r="AM56" s="7"/>
      <c r="AN56" s="7"/>
      <c r="AO56" s="7"/>
      <c r="AP56" s="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</row>
    <row r="57" spans="1:68" ht="7.5" customHeight="1" thickBot="1" x14ac:dyDescent="0.3">
      <c r="B57" s="356"/>
      <c r="C57" s="355"/>
      <c r="D57" s="355"/>
      <c r="E57" s="355"/>
      <c r="F57" s="355"/>
      <c r="G57" s="355"/>
      <c r="H57" s="355"/>
      <c r="I57" s="355"/>
      <c r="J57" s="355"/>
      <c r="K57" s="355"/>
      <c r="L57" s="356"/>
      <c r="M57" s="356"/>
      <c r="N57" s="356"/>
      <c r="O57" s="355"/>
      <c r="P57" s="355"/>
      <c r="Q57" s="355"/>
      <c r="R57" s="355"/>
      <c r="S57" s="355"/>
      <c r="T57" s="355"/>
      <c r="U57" s="355"/>
      <c r="V57" s="355"/>
      <c r="W57" s="355"/>
      <c r="X57" s="357"/>
      <c r="Y57" s="357"/>
      <c r="Z57" s="357"/>
      <c r="AA57" s="357"/>
      <c r="AB57" s="357"/>
      <c r="AC57" s="357"/>
      <c r="AD57" s="357"/>
      <c r="AE57" s="357"/>
      <c r="AF57" s="363"/>
      <c r="AG57" s="355"/>
      <c r="AH57" s="355"/>
      <c r="AI57" s="355"/>
      <c r="AJ57" s="99"/>
      <c r="AK57" s="7"/>
      <c r="AL57" s="7"/>
      <c r="AM57" s="7"/>
      <c r="AN57" s="7"/>
      <c r="AO57" s="7"/>
      <c r="AP57" s="7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</row>
    <row r="58" spans="1:68" ht="12" customHeight="1" x14ac:dyDescent="0.25">
      <c r="B58" s="130" t="s">
        <v>141</v>
      </c>
      <c r="C58" s="31"/>
      <c r="D58" s="31"/>
      <c r="E58" s="31"/>
      <c r="G58" s="31" t="str">
        <f>IF(Antrag!F71="","",Antrag!F71)</f>
        <v/>
      </c>
      <c r="H58" s="31"/>
      <c r="I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712" t="s">
        <v>537</v>
      </c>
      <c r="AG58" s="712"/>
      <c r="AH58" s="712"/>
      <c r="AI58" s="712"/>
      <c r="AJ58" s="99"/>
      <c r="AK58" s="7"/>
      <c r="AL58" s="7"/>
      <c r="AM58" s="7"/>
      <c r="AN58" s="7"/>
      <c r="AO58" s="7"/>
      <c r="AP58" s="7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</row>
    <row r="59" spans="1:68" ht="3.75" customHeight="1" x14ac:dyDescent="0.25">
      <c r="B59" s="5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</row>
    <row r="60" spans="1:68" x14ac:dyDescent="0.25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53" t="str">
        <f>IF(AND(P47&lt;&gt;"",Q47&lt;&gt;""),0,IF(AND(P47&lt;&gt;"",Q47&lt;&gt;"",T47&lt;&gt;""),0,IF(AND(Q47&lt;&gt;"",T47&lt;&gt;""),3,IF(AND(P47&lt;&gt;"",T47&lt;&gt;""),7,IF(P47&lt;&gt;"",4,IF(Q47&lt;&gt;"",5,IF(T47&lt;&gt;"",6,"")))))))</f>
        <v/>
      </c>
      <c r="AR60" s="191" t="str">
        <f>IF(SUM(N7:O52)-SUM(AH7:AI52)=0,"",SUM(N7:O52)-SUM(AH7:AI52))</f>
        <v/>
      </c>
      <c r="AS60" s="191">
        <f>SUM(U7:U52)</f>
        <v>0</v>
      </c>
      <c r="AT60" s="260"/>
      <c r="AU60" s="260"/>
      <c r="AV60" s="53"/>
      <c r="AW60" s="191">
        <f t="shared" ref="AW60:BN60" si="47">SUM(AW7:AW52)</f>
        <v>0</v>
      </c>
      <c r="AX60" s="191">
        <f t="shared" si="47"/>
        <v>0</v>
      </c>
      <c r="AY60" s="250">
        <f t="shared" si="47"/>
        <v>0</v>
      </c>
      <c r="AZ60" s="250">
        <f t="shared" si="47"/>
        <v>0</v>
      </c>
      <c r="BA60" s="250">
        <f t="shared" si="47"/>
        <v>0</v>
      </c>
      <c r="BB60" s="250">
        <f t="shared" si="47"/>
        <v>0</v>
      </c>
      <c r="BC60" s="191">
        <f t="shared" si="47"/>
        <v>0</v>
      </c>
      <c r="BD60" s="191">
        <f t="shared" si="47"/>
        <v>0</v>
      </c>
      <c r="BE60" s="191">
        <f t="shared" si="47"/>
        <v>0</v>
      </c>
      <c r="BF60" s="250">
        <f t="shared" si="47"/>
        <v>0</v>
      </c>
      <c r="BG60" s="250">
        <f t="shared" si="47"/>
        <v>0</v>
      </c>
      <c r="BH60" s="250">
        <f t="shared" si="47"/>
        <v>0</v>
      </c>
      <c r="BI60" s="250">
        <f t="shared" si="47"/>
        <v>0</v>
      </c>
      <c r="BJ60" s="191">
        <f t="shared" si="47"/>
        <v>0</v>
      </c>
      <c r="BK60" s="191">
        <f t="shared" si="47"/>
        <v>0</v>
      </c>
      <c r="BL60" s="191">
        <f t="shared" si="47"/>
        <v>0</v>
      </c>
      <c r="BM60" s="191">
        <f t="shared" si="47"/>
        <v>0</v>
      </c>
      <c r="BN60" s="191">
        <f t="shared" si="47"/>
        <v>0</v>
      </c>
      <c r="BO60" s="7"/>
      <c r="BP60" s="7"/>
    </row>
    <row r="61" spans="1:68" ht="13" x14ac:dyDescent="0.25">
      <c r="B61" s="5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T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264"/>
      <c r="AR61" s="264"/>
      <c r="AS61" s="264"/>
      <c r="AT61" s="264"/>
      <c r="AU61" s="264"/>
      <c r="AV61" s="264"/>
      <c r="AW61" s="264"/>
      <c r="AX61" s="264"/>
      <c r="AY61" s="264"/>
      <c r="AZ61" s="264"/>
      <c r="BA61" s="264"/>
      <c r="BB61" s="264"/>
      <c r="BC61" s="264"/>
      <c r="BD61" s="264"/>
      <c r="BE61" s="264"/>
      <c r="BF61" s="264"/>
      <c r="BG61" s="264"/>
      <c r="BH61" s="264"/>
      <c r="BI61" s="264"/>
      <c r="BJ61" s="264"/>
      <c r="BK61" s="264"/>
      <c r="BL61" s="264"/>
      <c r="BM61" s="264"/>
      <c r="BN61" s="264"/>
      <c r="BO61" s="7"/>
      <c r="BP61" s="7"/>
    </row>
    <row r="62" spans="1:68" x14ac:dyDescent="0.25">
      <c r="B62" s="5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53" t="str">
        <f>IF(AND(P49&lt;&gt;"",Q49&lt;&gt;""),0,IF(AND(P49&lt;&gt;"",Q49&lt;&gt;"",T49&lt;&gt;""),0,IF(AND(Q49&lt;&gt;"",T49&lt;&gt;""),3,IF(AND(P49&lt;&gt;"",T49&lt;&gt;""),7,IF(P49&lt;&gt;"",4,IF(Q49&lt;&gt;"",5,IF(T49&lt;&gt;"",6,"")))))))</f>
        <v/>
      </c>
      <c r="AR62" s="191"/>
      <c r="AS62" s="53"/>
      <c r="AT62" s="53"/>
      <c r="AU62" s="53"/>
      <c r="AV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4"/>
      <c r="BM62" s="54"/>
      <c r="BN62" s="54"/>
      <c r="BO62" s="7"/>
      <c r="BP62" s="7"/>
    </row>
    <row r="63" spans="1:68" hidden="1" x14ac:dyDescent="0.25">
      <c r="B63" s="5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53"/>
      <c r="AR63" s="53"/>
      <c r="AS63" s="53"/>
      <c r="AT63" s="53"/>
      <c r="AU63" s="53"/>
      <c r="AV63" s="53"/>
      <c r="AW63" s="189">
        <f>IF(SUM(AE7:AF52)=0,0,SUM(AE7:AF52))</f>
        <v>0</v>
      </c>
      <c r="AX63" s="250">
        <f>SUM(AG7:AG52)</f>
        <v>0</v>
      </c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7"/>
      <c r="BP63" s="7"/>
    </row>
    <row r="64" spans="1:68" hidden="1" x14ac:dyDescent="0.25">
      <c r="B64" s="5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7"/>
      <c r="BP64" s="7"/>
    </row>
    <row r="65" spans="2:71" hidden="1" x14ac:dyDescent="0.25">
      <c r="B65" s="5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53"/>
      <c r="AR65" s="53"/>
      <c r="AS65" s="53"/>
      <c r="AT65" s="53"/>
      <c r="AU65" s="53"/>
      <c r="AV65" s="58" t="str">
        <f>IF(SUM(AG7:AG52)=0,"",SUM(AG7:AG52))</f>
        <v/>
      </c>
      <c r="AW65" s="832" t="str">
        <f>IF(SUM(AH7:AI52)=0,"",SUM(AH7:AI52))</f>
        <v/>
      </c>
      <c r="AX65" s="953"/>
      <c r="AY65" s="834"/>
      <c r="AZ65" s="963" t="s">
        <v>117</v>
      </c>
      <c r="BA65" s="964"/>
      <c r="BB65" s="964"/>
      <c r="BC65" s="964"/>
      <c r="BD65" s="964"/>
      <c r="BE65" s="964"/>
      <c r="BF65" s="964"/>
      <c r="BG65" s="965"/>
      <c r="BH65" s="53"/>
      <c r="BI65" s="253">
        <f>AS60</f>
        <v>0</v>
      </c>
      <c r="BJ65" s="966" t="str">
        <f>IF(SUM(N7:O52)-SUM(AH7:AI52)=0,"",SUM(N7:O52)-SUM(AH7:AI52))</f>
        <v/>
      </c>
      <c r="BK65" s="967"/>
      <c r="BL65" s="968"/>
      <c r="BM65" s="832" t="s">
        <v>110</v>
      </c>
      <c r="BN65" s="953"/>
      <c r="BO65" s="953"/>
      <c r="BP65" s="953"/>
      <c r="BQ65" s="953"/>
      <c r="BR65" s="953"/>
      <c r="BS65" s="834"/>
    </row>
    <row r="66" spans="2:71" hidden="1" x14ac:dyDescent="0.25">
      <c r="B66" s="5"/>
      <c r="AJ66" s="7"/>
      <c r="AK66" s="7"/>
      <c r="AL66" s="7"/>
      <c r="AM66" s="7"/>
      <c r="AN66" s="7"/>
      <c r="AO66" s="7"/>
      <c r="AP66" s="7"/>
      <c r="AQ66" s="53"/>
      <c r="AR66" s="53"/>
      <c r="AS66" s="53"/>
      <c r="AT66" s="53"/>
      <c r="AU66" s="53"/>
      <c r="AV66" s="58">
        <f>BF60</f>
        <v>0</v>
      </c>
      <c r="AW66" s="950">
        <f>BG60</f>
        <v>0</v>
      </c>
      <c r="AX66" s="951"/>
      <c r="AY66" s="952"/>
      <c r="AZ66" s="960" t="s">
        <v>248</v>
      </c>
      <c r="BA66" s="961"/>
      <c r="BB66" s="961"/>
      <c r="BC66" s="961"/>
      <c r="BD66" s="961"/>
      <c r="BE66" s="961"/>
      <c r="BF66" s="961"/>
      <c r="BG66" s="962"/>
      <c r="BH66" s="53"/>
      <c r="BI66" s="59">
        <f>SUM(U7:U52)</f>
        <v>0</v>
      </c>
      <c r="BJ66" s="969" t="str">
        <f>IF(SUM(AE7:AF52)=0,"",SUM(AE7:AF52))</f>
        <v/>
      </c>
      <c r="BK66" s="970"/>
      <c r="BL66" s="971"/>
      <c r="BM66" s="954" t="s">
        <v>80</v>
      </c>
      <c r="BN66" s="955"/>
      <c r="BO66" s="955"/>
      <c r="BP66" s="955"/>
      <c r="BQ66" s="955"/>
      <c r="BR66" s="955"/>
      <c r="BS66" s="956"/>
    </row>
    <row r="67" spans="2:71" ht="13" hidden="1" x14ac:dyDescent="0.25">
      <c r="B67" s="5"/>
      <c r="AJ67" s="7"/>
      <c r="AK67" s="7"/>
      <c r="AL67" s="7"/>
      <c r="AM67" s="7"/>
      <c r="AN67" s="7"/>
      <c r="AO67" s="7"/>
      <c r="AP67" s="7"/>
      <c r="AQ67" s="53"/>
      <c r="AR67" s="53"/>
      <c r="AS67" s="53"/>
      <c r="AT67" s="53"/>
      <c r="AU67" s="53"/>
      <c r="AV67" s="58">
        <f>BL60</f>
        <v>0</v>
      </c>
      <c r="AW67" s="950">
        <f>BM60</f>
        <v>0</v>
      </c>
      <c r="AX67" s="951"/>
      <c r="AY67" s="952"/>
      <c r="AZ67" s="954" t="s">
        <v>229</v>
      </c>
      <c r="BA67" s="955"/>
      <c r="BB67" s="955"/>
      <c r="BC67" s="955"/>
      <c r="BD67" s="955"/>
      <c r="BE67" s="955"/>
      <c r="BF67" s="955"/>
      <c r="BG67" s="956"/>
      <c r="BH67" s="53"/>
      <c r="BI67" s="264"/>
      <c r="BJ67" s="193"/>
      <c r="BK67" s="193"/>
      <c r="BL67" s="193"/>
      <c r="BM67" s="193"/>
      <c r="BN67" s="193"/>
      <c r="BO67" s="193"/>
      <c r="BP67" s="193"/>
      <c r="BQ67" s="193"/>
      <c r="BR67" s="193"/>
      <c r="BS67" s="193"/>
    </row>
    <row r="68" spans="2:71" hidden="1" x14ac:dyDescent="0.25">
      <c r="B68" s="5"/>
      <c r="AJ68" s="7"/>
      <c r="AK68" s="7"/>
      <c r="AL68" s="7"/>
      <c r="AM68" s="7"/>
      <c r="AN68" s="7"/>
      <c r="AO68" s="7"/>
      <c r="AP68" s="7"/>
      <c r="AQ68" s="53"/>
      <c r="AR68" s="53"/>
      <c r="AS68" s="53"/>
      <c r="AT68" s="53"/>
      <c r="AU68" s="53"/>
      <c r="AV68" s="58">
        <f>BC60</f>
        <v>0</v>
      </c>
      <c r="AW68" s="832">
        <f>BD60</f>
        <v>0</v>
      </c>
      <c r="AX68" s="953"/>
      <c r="AY68" s="834"/>
      <c r="AZ68" s="954" t="s">
        <v>230</v>
      </c>
      <c r="BA68" s="955"/>
      <c r="BB68" s="955"/>
      <c r="BC68" s="955"/>
      <c r="BD68" s="955"/>
      <c r="BE68" s="955"/>
      <c r="BF68" s="955"/>
      <c r="BG68" s="956"/>
      <c r="BH68" s="53"/>
      <c r="BI68" s="293">
        <f>AY60</f>
        <v>0</v>
      </c>
      <c r="BJ68" s="975">
        <f>AX60</f>
        <v>0</v>
      </c>
      <c r="BK68" s="976"/>
      <c r="BL68" s="977"/>
      <c r="BM68" s="957" t="s">
        <v>254</v>
      </c>
      <c r="BN68" s="958"/>
      <c r="BO68" s="958"/>
      <c r="BP68" s="958"/>
      <c r="BQ68" s="958"/>
      <c r="BR68" s="958"/>
      <c r="BS68" s="959"/>
    </row>
    <row r="69" spans="2:71" hidden="1" x14ac:dyDescent="0.25">
      <c r="B69" s="5"/>
      <c r="AJ69" s="7"/>
      <c r="AK69" s="7"/>
      <c r="AL69" s="7"/>
      <c r="AM69" s="7"/>
      <c r="AN69" s="7"/>
      <c r="AO69" s="7"/>
      <c r="AP69" s="7"/>
      <c r="AQ69" s="169"/>
      <c r="AR69" s="169"/>
      <c r="AS69" s="169"/>
      <c r="AT69" s="169"/>
      <c r="AU69" s="169"/>
      <c r="AV69" s="58">
        <f>BI60</f>
        <v>0</v>
      </c>
      <c r="AW69" s="832">
        <f>BJ60</f>
        <v>0</v>
      </c>
      <c r="AX69" s="953"/>
      <c r="AY69" s="834"/>
      <c r="AZ69" s="972" t="s">
        <v>249</v>
      </c>
      <c r="BA69" s="973"/>
      <c r="BB69" s="973"/>
      <c r="BC69" s="973"/>
      <c r="BD69" s="973"/>
      <c r="BE69" s="973"/>
      <c r="BF69" s="973"/>
      <c r="BG69" s="974"/>
      <c r="BH69" s="169"/>
      <c r="BI69" s="293">
        <f>AZ60</f>
        <v>0</v>
      </c>
      <c r="BJ69" s="975">
        <f>AW60</f>
        <v>0</v>
      </c>
      <c r="BK69" s="976"/>
      <c r="BL69" s="977"/>
      <c r="BM69" s="957" t="s">
        <v>255</v>
      </c>
      <c r="BN69" s="958"/>
      <c r="BO69" s="958"/>
      <c r="BP69" s="958"/>
      <c r="BQ69" s="958"/>
      <c r="BR69" s="958"/>
      <c r="BS69" s="959"/>
    </row>
    <row r="70" spans="2:71" hidden="1" x14ac:dyDescent="0.25">
      <c r="B70" s="5"/>
      <c r="AJ70" s="7"/>
      <c r="AK70" s="7"/>
      <c r="AL70" s="7"/>
      <c r="AM70" s="7"/>
      <c r="AN70" s="7"/>
      <c r="AO70" s="7"/>
      <c r="AP70" s="7"/>
    </row>
    <row r="71" spans="2:71" x14ac:dyDescent="0.25">
      <c r="B71" s="5"/>
      <c r="AJ71" s="7"/>
      <c r="AK71" s="7"/>
      <c r="AL71" s="7"/>
      <c r="AM71" s="7"/>
      <c r="AN71" s="7"/>
      <c r="AO71" s="7"/>
      <c r="AP71" s="7"/>
    </row>
    <row r="72" spans="2:71" x14ac:dyDescent="0.25">
      <c r="B72" s="5"/>
      <c r="AJ72" s="7"/>
      <c r="AK72" s="7"/>
      <c r="AL72" s="7"/>
      <c r="AM72" s="7"/>
      <c r="AN72" s="7"/>
      <c r="AO72" s="7"/>
      <c r="AP72" s="7"/>
    </row>
    <row r="73" spans="2:71" x14ac:dyDescent="0.25">
      <c r="B73" s="5"/>
      <c r="AJ73" s="7"/>
      <c r="AK73" s="7"/>
      <c r="AL73" s="7"/>
      <c r="AM73" s="7"/>
      <c r="AN73" s="7"/>
      <c r="AO73" s="7"/>
      <c r="AP73" s="7"/>
    </row>
    <row r="74" spans="2:71" x14ac:dyDescent="0.25">
      <c r="B74" s="5"/>
      <c r="AJ74" s="7"/>
      <c r="AK74" s="7"/>
      <c r="AL74" s="7"/>
      <c r="AM74" s="7"/>
      <c r="AN74" s="7"/>
      <c r="AO74" s="7"/>
      <c r="AP74" s="7"/>
    </row>
    <row r="75" spans="2:71" x14ac:dyDescent="0.25">
      <c r="B75" s="5"/>
      <c r="AJ75" s="7"/>
      <c r="AK75" s="7"/>
      <c r="AL75" s="7"/>
      <c r="AM75" s="7"/>
      <c r="AN75" s="7"/>
      <c r="AO75" s="7"/>
      <c r="AP75" s="7"/>
    </row>
    <row r="76" spans="2:71" x14ac:dyDescent="0.25">
      <c r="B76" s="5"/>
    </row>
    <row r="77" spans="2:71" x14ac:dyDescent="0.25">
      <c r="B77" s="5"/>
    </row>
    <row r="78" spans="2:71" x14ac:dyDescent="0.25">
      <c r="B78" s="5"/>
    </row>
    <row r="79" spans="2:71" x14ac:dyDescent="0.25">
      <c r="B79" s="5"/>
    </row>
    <row r="80" spans="2:71" x14ac:dyDescent="0.25">
      <c r="B80" s="5"/>
    </row>
    <row r="81" spans="2:2" x14ac:dyDescent="0.25">
      <c r="B81" s="5"/>
    </row>
    <row r="82" spans="2:2" x14ac:dyDescent="0.25">
      <c r="B82" s="5"/>
    </row>
    <row r="83" spans="2:2" x14ac:dyDescent="0.25">
      <c r="B83" s="5"/>
    </row>
    <row r="84" spans="2:2" x14ac:dyDescent="0.25">
      <c r="B84" s="5"/>
    </row>
    <row r="85" spans="2:2" x14ac:dyDescent="0.25">
      <c r="B85" s="5"/>
    </row>
    <row r="86" spans="2:2" x14ac:dyDescent="0.25">
      <c r="B86" s="5"/>
    </row>
    <row r="87" spans="2:2" x14ac:dyDescent="0.25">
      <c r="B87" s="5"/>
    </row>
    <row r="88" spans="2:2" x14ac:dyDescent="0.25">
      <c r="B88" s="5"/>
    </row>
    <row r="89" spans="2:2" x14ac:dyDescent="0.25">
      <c r="B89" s="5"/>
    </row>
    <row r="90" spans="2:2" x14ac:dyDescent="0.25">
      <c r="B90" s="5"/>
    </row>
    <row r="91" spans="2:2" x14ac:dyDescent="0.25">
      <c r="B91" s="5"/>
    </row>
    <row r="92" spans="2:2" x14ac:dyDescent="0.25">
      <c r="B92" s="5"/>
    </row>
    <row r="93" spans="2:2" x14ac:dyDescent="0.25">
      <c r="B93" s="5"/>
    </row>
    <row r="94" spans="2:2" x14ac:dyDescent="0.25">
      <c r="B94" s="5"/>
    </row>
    <row r="95" spans="2:2" x14ac:dyDescent="0.25">
      <c r="B95" s="5"/>
    </row>
    <row r="96" spans="2:2" x14ac:dyDescent="0.25">
      <c r="B96" s="5"/>
    </row>
    <row r="97" spans="2:2" x14ac:dyDescent="0.25">
      <c r="B97" s="5"/>
    </row>
    <row r="98" spans="2:2" x14ac:dyDescent="0.25">
      <c r="B98" s="5"/>
    </row>
    <row r="99" spans="2:2" x14ac:dyDescent="0.25">
      <c r="B99" s="5"/>
    </row>
    <row r="100" spans="2:2" x14ac:dyDescent="0.25">
      <c r="B100" s="5"/>
    </row>
    <row r="101" spans="2:2" x14ac:dyDescent="0.25">
      <c r="B101" s="5"/>
    </row>
    <row r="102" spans="2:2" x14ac:dyDescent="0.25">
      <c r="B102" s="5"/>
    </row>
    <row r="103" spans="2:2" x14ac:dyDescent="0.25">
      <c r="B103" s="5"/>
    </row>
    <row r="104" spans="2:2" x14ac:dyDescent="0.25">
      <c r="B104" s="5"/>
    </row>
    <row r="105" spans="2:2" x14ac:dyDescent="0.25">
      <c r="B105" s="5"/>
    </row>
    <row r="106" spans="2:2" x14ac:dyDescent="0.25">
      <c r="B106" s="5"/>
    </row>
    <row r="107" spans="2:2" x14ac:dyDescent="0.25">
      <c r="B107" s="5"/>
    </row>
    <row r="108" spans="2:2" x14ac:dyDescent="0.25">
      <c r="B108" s="5"/>
    </row>
    <row r="109" spans="2:2" x14ac:dyDescent="0.25">
      <c r="B109" s="5"/>
    </row>
    <row r="110" spans="2:2" x14ac:dyDescent="0.25">
      <c r="B110" s="5"/>
    </row>
    <row r="111" spans="2:2" x14ac:dyDescent="0.25">
      <c r="B111" s="5"/>
    </row>
    <row r="112" spans="2:2" x14ac:dyDescent="0.25">
      <c r="B112" s="5"/>
    </row>
    <row r="113" spans="2:2" x14ac:dyDescent="0.25">
      <c r="B113" s="5"/>
    </row>
    <row r="114" spans="2:2" x14ac:dyDescent="0.25">
      <c r="B114" s="5"/>
    </row>
    <row r="115" spans="2:2" x14ac:dyDescent="0.25">
      <c r="B115" s="5"/>
    </row>
    <row r="116" spans="2:2" x14ac:dyDescent="0.25">
      <c r="B116" s="5"/>
    </row>
    <row r="117" spans="2:2" x14ac:dyDescent="0.25">
      <c r="B117" s="5"/>
    </row>
    <row r="118" spans="2:2" x14ac:dyDescent="0.25">
      <c r="B118" s="5"/>
    </row>
    <row r="119" spans="2:2" x14ac:dyDescent="0.25">
      <c r="B119" s="5"/>
    </row>
    <row r="120" spans="2:2" x14ac:dyDescent="0.25">
      <c r="B120" s="5"/>
    </row>
    <row r="121" spans="2:2" x14ac:dyDescent="0.25">
      <c r="B121" s="5"/>
    </row>
    <row r="122" spans="2:2" x14ac:dyDescent="0.25">
      <c r="B122" s="5"/>
    </row>
    <row r="123" spans="2:2" x14ac:dyDescent="0.25">
      <c r="B123" s="5"/>
    </row>
    <row r="124" spans="2:2" x14ac:dyDescent="0.25">
      <c r="B124" s="5"/>
    </row>
    <row r="125" spans="2:2" x14ac:dyDescent="0.25">
      <c r="B125" s="5"/>
    </row>
    <row r="126" spans="2:2" x14ac:dyDescent="0.25">
      <c r="B126" s="5"/>
    </row>
    <row r="127" spans="2:2" x14ac:dyDescent="0.25">
      <c r="B127" s="5"/>
    </row>
    <row r="128" spans="2:2" x14ac:dyDescent="0.25">
      <c r="B128" s="5"/>
    </row>
    <row r="129" spans="2:2" x14ac:dyDescent="0.25">
      <c r="B129" s="5"/>
    </row>
    <row r="130" spans="2:2" x14ac:dyDescent="0.25">
      <c r="B130" s="5"/>
    </row>
    <row r="131" spans="2:2" x14ac:dyDescent="0.25">
      <c r="B131" s="5"/>
    </row>
    <row r="132" spans="2:2" x14ac:dyDescent="0.25">
      <c r="B132" s="5"/>
    </row>
    <row r="133" spans="2:2" x14ac:dyDescent="0.25">
      <c r="B133" s="5"/>
    </row>
    <row r="134" spans="2:2" x14ac:dyDescent="0.25">
      <c r="B134" s="5"/>
    </row>
    <row r="135" spans="2:2" x14ac:dyDescent="0.25">
      <c r="B135" s="5"/>
    </row>
    <row r="136" spans="2:2" x14ac:dyDescent="0.25">
      <c r="B136" s="5"/>
    </row>
    <row r="137" spans="2:2" x14ac:dyDescent="0.25">
      <c r="B137" s="5"/>
    </row>
    <row r="138" spans="2:2" x14ac:dyDescent="0.25">
      <c r="B138" s="5"/>
    </row>
    <row r="139" spans="2:2" x14ac:dyDescent="0.25">
      <c r="B139" s="5"/>
    </row>
    <row r="140" spans="2:2" x14ac:dyDescent="0.25">
      <c r="B140" s="5"/>
    </row>
    <row r="141" spans="2:2" x14ac:dyDescent="0.25">
      <c r="B141" s="5"/>
    </row>
    <row r="142" spans="2:2" x14ac:dyDescent="0.25">
      <c r="B142" s="5"/>
    </row>
    <row r="143" spans="2:2" x14ac:dyDescent="0.25">
      <c r="B143" s="5"/>
    </row>
    <row r="144" spans="2:2" x14ac:dyDescent="0.25">
      <c r="B144" s="5"/>
    </row>
    <row r="145" spans="2:2" x14ac:dyDescent="0.25">
      <c r="B145" s="5"/>
    </row>
    <row r="146" spans="2:2" x14ac:dyDescent="0.25">
      <c r="B146" s="5"/>
    </row>
    <row r="147" spans="2:2" x14ac:dyDescent="0.25">
      <c r="B147" s="5"/>
    </row>
    <row r="148" spans="2:2" x14ac:dyDescent="0.25">
      <c r="B148" s="5"/>
    </row>
    <row r="149" spans="2:2" x14ac:dyDescent="0.25">
      <c r="B149" s="5"/>
    </row>
    <row r="150" spans="2:2" x14ac:dyDescent="0.25">
      <c r="B150" s="5"/>
    </row>
    <row r="151" spans="2:2" x14ac:dyDescent="0.25">
      <c r="B151" s="5"/>
    </row>
  </sheetData>
  <sheetProtection algorithmName="SHA-512" hashValue="S4L8Wf1Xw4PTBs4R1YkiqzSLpXw+3WfmW4LkClNMiq61Ua12cUM/hKP9g+bqXKC3fd6DzyIWweJb6gIh2HBQPA==" saltValue="+nd997daJ7tHpX6q+wb9/g==" spinCount="100000" sheet="1"/>
  <mergeCells count="439">
    <mergeCell ref="C7:D7"/>
    <mergeCell ref="F7:G7"/>
    <mergeCell ref="I7:J7"/>
    <mergeCell ref="L7:M7"/>
    <mergeCell ref="N7:O7"/>
    <mergeCell ref="Z7:AA7"/>
    <mergeCell ref="AE7:AF7"/>
    <mergeCell ref="AB5:AD5"/>
    <mergeCell ref="AE5:AF5"/>
    <mergeCell ref="C2:D2"/>
    <mergeCell ref="C4:D6"/>
    <mergeCell ref="E4:M4"/>
    <mergeCell ref="P4:P6"/>
    <mergeCell ref="Q4:Q6"/>
    <mergeCell ref="U5:AA5"/>
    <mergeCell ref="E5:E6"/>
    <mergeCell ref="P2:T3"/>
    <mergeCell ref="U4:AF4"/>
    <mergeCell ref="L5:M6"/>
    <mergeCell ref="C8:D8"/>
    <mergeCell ref="F8:G8"/>
    <mergeCell ref="I8:J8"/>
    <mergeCell ref="L8:M8"/>
    <mergeCell ref="N8:O8"/>
    <mergeCell ref="Z8:AA8"/>
    <mergeCell ref="AE8:AF8"/>
    <mergeCell ref="AH8:AI8"/>
    <mergeCell ref="AT4:AT6"/>
    <mergeCell ref="F5:G6"/>
    <mergeCell ref="H5:H6"/>
    <mergeCell ref="I5:J6"/>
    <mergeCell ref="K5:K6"/>
    <mergeCell ref="T4:T6"/>
    <mergeCell ref="S4:S6"/>
    <mergeCell ref="R4:R6"/>
    <mergeCell ref="N5:O6"/>
    <mergeCell ref="Z6:AA6"/>
    <mergeCell ref="AS4:AS6"/>
    <mergeCell ref="AH6:AI6"/>
    <mergeCell ref="AQ4:AQ6"/>
    <mergeCell ref="AR4:AR6"/>
    <mergeCell ref="AG4:AI5"/>
    <mergeCell ref="AH7:AI7"/>
    <mergeCell ref="C9:D9"/>
    <mergeCell ref="F9:G9"/>
    <mergeCell ref="I9:J9"/>
    <mergeCell ref="L9:M9"/>
    <mergeCell ref="N9:O9"/>
    <mergeCell ref="Z9:AA9"/>
    <mergeCell ref="AE9:AF9"/>
    <mergeCell ref="AH9:AI9"/>
    <mergeCell ref="C10:D10"/>
    <mergeCell ref="F10:G10"/>
    <mergeCell ref="I10:J10"/>
    <mergeCell ref="L10:M10"/>
    <mergeCell ref="N10:O10"/>
    <mergeCell ref="Z10:AA10"/>
    <mergeCell ref="AE10:AF10"/>
    <mergeCell ref="AH10:AI10"/>
    <mergeCell ref="C11:D11"/>
    <mergeCell ref="F11:G11"/>
    <mergeCell ref="I11:J11"/>
    <mergeCell ref="L11:M11"/>
    <mergeCell ref="N11:O11"/>
    <mergeCell ref="Z11:AA11"/>
    <mergeCell ref="AE11:AF11"/>
    <mergeCell ref="AH11:AI11"/>
    <mergeCell ref="C12:D12"/>
    <mergeCell ref="F12:G12"/>
    <mergeCell ref="I12:J12"/>
    <mergeCell ref="L12:M12"/>
    <mergeCell ref="N12:O12"/>
    <mergeCell ref="Z12:AA12"/>
    <mergeCell ref="AE12:AF12"/>
    <mergeCell ref="AH12:AI12"/>
    <mergeCell ref="C13:D13"/>
    <mergeCell ref="F13:G13"/>
    <mergeCell ref="I13:J13"/>
    <mergeCell ref="L13:M13"/>
    <mergeCell ref="N13:O13"/>
    <mergeCell ref="Z13:AA13"/>
    <mergeCell ref="AE13:AF13"/>
    <mergeCell ref="AH13:AI13"/>
    <mergeCell ref="C14:D14"/>
    <mergeCell ref="F14:G14"/>
    <mergeCell ref="I14:J14"/>
    <mergeCell ref="L14:M14"/>
    <mergeCell ref="N14:O14"/>
    <mergeCell ref="Z14:AA14"/>
    <mergeCell ref="AE14:AF14"/>
    <mergeCell ref="AH14:AI14"/>
    <mergeCell ref="AH34:AI34"/>
    <mergeCell ref="C15:D15"/>
    <mergeCell ref="F15:G15"/>
    <mergeCell ref="I15:J15"/>
    <mergeCell ref="L15:M15"/>
    <mergeCell ref="N15:O15"/>
    <mergeCell ref="Z15:AA15"/>
    <mergeCell ref="AE18:AF18"/>
    <mergeCell ref="AE19:AF19"/>
    <mergeCell ref="AE20:AF20"/>
    <mergeCell ref="AH16:AI16"/>
    <mergeCell ref="AH17:AI17"/>
    <mergeCell ref="AH18:AI18"/>
    <mergeCell ref="AH19:AI19"/>
    <mergeCell ref="AH20:AI20"/>
    <mergeCell ref="AH21:AI21"/>
    <mergeCell ref="AH22:AI22"/>
    <mergeCell ref="AH23:AI23"/>
    <mergeCell ref="AH24:AI24"/>
    <mergeCell ref="AH25:AI25"/>
    <mergeCell ref="AH26:AI26"/>
    <mergeCell ref="AH27:AI27"/>
    <mergeCell ref="F16:G16"/>
    <mergeCell ref="I16:J16"/>
    <mergeCell ref="AH36:AI36"/>
    <mergeCell ref="C35:D35"/>
    <mergeCell ref="Z35:AA35"/>
    <mergeCell ref="AE15:AF15"/>
    <mergeCell ref="AH15:AI15"/>
    <mergeCell ref="C34:D34"/>
    <mergeCell ref="F34:G34"/>
    <mergeCell ref="I34:J34"/>
    <mergeCell ref="L34:M34"/>
    <mergeCell ref="N34:O34"/>
    <mergeCell ref="Z34:AA34"/>
    <mergeCell ref="AE34:AF34"/>
    <mergeCell ref="AH35:AI35"/>
    <mergeCell ref="AE21:AF21"/>
    <mergeCell ref="AE22:AF22"/>
    <mergeCell ref="AE30:AF30"/>
    <mergeCell ref="AE31:AF31"/>
    <mergeCell ref="AE32:AF32"/>
    <mergeCell ref="AE33:AF33"/>
    <mergeCell ref="AE23:AF23"/>
    <mergeCell ref="AE24:AF24"/>
    <mergeCell ref="AE25:AF25"/>
    <mergeCell ref="AE26:AF26"/>
    <mergeCell ref="AE27:AF27"/>
    <mergeCell ref="AE35:AF35"/>
    <mergeCell ref="F35:G35"/>
    <mergeCell ref="I35:J35"/>
    <mergeCell ref="L35:M35"/>
    <mergeCell ref="N35:O35"/>
    <mergeCell ref="C36:D36"/>
    <mergeCell ref="F36:G36"/>
    <mergeCell ref="I36:J36"/>
    <mergeCell ref="L36:M36"/>
    <mergeCell ref="N36:O36"/>
    <mergeCell ref="Z36:AA36"/>
    <mergeCell ref="AE36:AF36"/>
    <mergeCell ref="AH37:AI37"/>
    <mergeCell ref="C38:D38"/>
    <mergeCell ref="F38:G38"/>
    <mergeCell ref="I38:J38"/>
    <mergeCell ref="L38:M38"/>
    <mergeCell ref="N38:O38"/>
    <mergeCell ref="Z38:AA38"/>
    <mergeCell ref="AE38:AF38"/>
    <mergeCell ref="AH38:AI38"/>
    <mergeCell ref="C37:D37"/>
    <mergeCell ref="AE37:AF37"/>
    <mergeCell ref="F37:G37"/>
    <mergeCell ref="I37:J37"/>
    <mergeCell ref="L37:M37"/>
    <mergeCell ref="N37:O37"/>
    <mergeCell ref="Z37:AA37"/>
    <mergeCell ref="F39:G39"/>
    <mergeCell ref="I39:J39"/>
    <mergeCell ref="L39:M39"/>
    <mergeCell ref="N39:O39"/>
    <mergeCell ref="Z39:AA39"/>
    <mergeCell ref="AH39:AI39"/>
    <mergeCell ref="AE40:AF40"/>
    <mergeCell ref="AH40:AI40"/>
    <mergeCell ref="AE39:AF39"/>
    <mergeCell ref="AH41:AI41"/>
    <mergeCell ref="C40:D40"/>
    <mergeCell ref="F40:G40"/>
    <mergeCell ref="I40:J40"/>
    <mergeCell ref="L40:M40"/>
    <mergeCell ref="N40:O40"/>
    <mergeCell ref="Z42:AA42"/>
    <mergeCell ref="I41:J41"/>
    <mergeCell ref="L41:M41"/>
    <mergeCell ref="N41:O41"/>
    <mergeCell ref="Z41:AA41"/>
    <mergeCell ref="Z40:AA40"/>
    <mergeCell ref="C42:D42"/>
    <mergeCell ref="F42:G42"/>
    <mergeCell ref="I42:J42"/>
    <mergeCell ref="L42:M42"/>
    <mergeCell ref="N42:O42"/>
    <mergeCell ref="F43:G43"/>
    <mergeCell ref="I43:J43"/>
    <mergeCell ref="L43:M43"/>
    <mergeCell ref="N43:O43"/>
    <mergeCell ref="AH42:AI42"/>
    <mergeCell ref="C41:D41"/>
    <mergeCell ref="F41:G41"/>
    <mergeCell ref="C54:D54"/>
    <mergeCell ref="E54:M54"/>
    <mergeCell ref="N54:O54"/>
    <mergeCell ref="Z43:AA43"/>
    <mergeCell ref="C45:D45"/>
    <mergeCell ref="F45:G45"/>
    <mergeCell ref="I45:J45"/>
    <mergeCell ref="AE42:AF42"/>
    <mergeCell ref="AE43:AF43"/>
    <mergeCell ref="AH43:AI43"/>
    <mergeCell ref="F44:G44"/>
    <mergeCell ref="I44:J44"/>
    <mergeCell ref="L44:M44"/>
    <mergeCell ref="N44:O44"/>
    <mergeCell ref="Z44:AA44"/>
    <mergeCell ref="AE44:AF44"/>
    <mergeCell ref="AE41:AF41"/>
    <mergeCell ref="A47:A55"/>
    <mergeCell ref="C28:D28"/>
    <mergeCell ref="C29:D29"/>
    <mergeCell ref="C30:D30"/>
    <mergeCell ref="C31:D31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2:D32"/>
    <mergeCell ref="C33:D33"/>
    <mergeCell ref="C44:D44"/>
    <mergeCell ref="C51:D51"/>
    <mergeCell ref="C52:D52"/>
    <mergeCell ref="C43:D43"/>
    <mergeCell ref="C39:D39"/>
    <mergeCell ref="L16:M16"/>
    <mergeCell ref="F17:G17"/>
    <mergeCell ref="I17:J17"/>
    <mergeCell ref="L17:M17"/>
    <mergeCell ref="F18:G18"/>
    <mergeCell ref="I18:J18"/>
    <mergeCell ref="L18:M18"/>
    <mergeCell ref="F19:G19"/>
    <mergeCell ref="I19:J19"/>
    <mergeCell ref="L19:M19"/>
    <mergeCell ref="F20:G20"/>
    <mergeCell ref="I20:J20"/>
    <mergeCell ref="L20:M20"/>
    <mergeCell ref="F21:G21"/>
    <mergeCell ref="I21:J21"/>
    <mergeCell ref="L21:M21"/>
    <mergeCell ref="F22:G22"/>
    <mergeCell ref="I22:J22"/>
    <mergeCell ref="L22:M22"/>
    <mergeCell ref="L26:M26"/>
    <mergeCell ref="F27:G27"/>
    <mergeCell ref="I27:J27"/>
    <mergeCell ref="L27:M27"/>
    <mergeCell ref="F28:G28"/>
    <mergeCell ref="I28:J28"/>
    <mergeCell ref="L28:M28"/>
    <mergeCell ref="F23:G23"/>
    <mergeCell ref="I23:J23"/>
    <mergeCell ref="L23:M23"/>
    <mergeCell ref="F24:G24"/>
    <mergeCell ref="I24:J24"/>
    <mergeCell ref="L24:M24"/>
    <mergeCell ref="F25:G25"/>
    <mergeCell ref="I25:J25"/>
    <mergeCell ref="L25:M25"/>
    <mergeCell ref="F32:G32"/>
    <mergeCell ref="I32:J32"/>
    <mergeCell ref="L32:M32"/>
    <mergeCell ref="F33:G33"/>
    <mergeCell ref="I33:J33"/>
    <mergeCell ref="L33:M33"/>
    <mergeCell ref="N27:O27"/>
    <mergeCell ref="N16:O16"/>
    <mergeCell ref="N17:O17"/>
    <mergeCell ref="N18:O18"/>
    <mergeCell ref="N19:O19"/>
    <mergeCell ref="N20:O20"/>
    <mergeCell ref="N21:O21"/>
    <mergeCell ref="F29:G29"/>
    <mergeCell ref="I29:J29"/>
    <mergeCell ref="L29:M29"/>
    <mergeCell ref="F30:G30"/>
    <mergeCell ref="I30:J30"/>
    <mergeCell ref="L30:M30"/>
    <mergeCell ref="F31:G31"/>
    <mergeCell ref="I31:J31"/>
    <mergeCell ref="L31:M31"/>
    <mergeCell ref="F26:G26"/>
    <mergeCell ref="I26:J26"/>
    <mergeCell ref="N30:O30"/>
    <mergeCell ref="N31:O31"/>
    <mergeCell ref="N32:O32"/>
    <mergeCell ref="N33:O33"/>
    <mergeCell ref="N22:O22"/>
    <mergeCell ref="N23:O23"/>
    <mergeCell ref="N24:O24"/>
    <mergeCell ref="N25:O25"/>
    <mergeCell ref="N26:O26"/>
    <mergeCell ref="N28:O28"/>
    <mergeCell ref="N29:O29"/>
    <mergeCell ref="Z30:AA30"/>
    <mergeCell ref="Z31:AA31"/>
    <mergeCell ref="Z16:AA16"/>
    <mergeCell ref="Z20:AA20"/>
    <mergeCell ref="Z21:AA21"/>
    <mergeCell ref="Z18:AA18"/>
    <mergeCell ref="Z19:AA19"/>
    <mergeCell ref="BH4:BH6"/>
    <mergeCell ref="BD4:BD6"/>
    <mergeCell ref="BE4:BE6"/>
    <mergeCell ref="AE16:AF16"/>
    <mergeCell ref="AE17:AF17"/>
    <mergeCell ref="Z17:AA17"/>
    <mergeCell ref="Z26:AA26"/>
    <mergeCell ref="Z27:AA27"/>
    <mergeCell ref="Z22:AA22"/>
    <mergeCell ref="Z23:AA23"/>
    <mergeCell ref="Z24:AA24"/>
    <mergeCell ref="Z25:AA25"/>
    <mergeCell ref="AE28:AF28"/>
    <mergeCell ref="AE29:AF29"/>
    <mergeCell ref="AY4:AY6"/>
    <mergeCell ref="AE6:AF6"/>
    <mergeCell ref="BM68:BS68"/>
    <mergeCell ref="BM69:BS69"/>
    <mergeCell ref="AZ66:BG66"/>
    <mergeCell ref="AZ65:BG65"/>
    <mergeCell ref="AZ4:AZ6"/>
    <mergeCell ref="BB4:BB6"/>
    <mergeCell ref="BM65:BS65"/>
    <mergeCell ref="BJ65:BL65"/>
    <mergeCell ref="BJ66:BL66"/>
    <mergeCell ref="BM66:BS66"/>
    <mergeCell ref="AZ69:BG69"/>
    <mergeCell ref="BJ68:BL68"/>
    <mergeCell ref="BJ69:BL69"/>
    <mergeCell ref="BN4:BN6"/>
    <mergeCell ref="BK4:BK6"/>
    <mergeCell ref="BM4:BM6"/>
    <mergeCell ref="BG4:BG6"/>
    <mergeCell ref="BC4:BC6"/>
    <mergeCell ref="BL4:BL6"/>
    <mergeCell ref="BF4:BF6"/>
    <mergeCell ref="BJ4:BJ6"/>
    <mergeCell ref="BI4:BI6"/>
    <mergeCell ref="AW67:AY67"/>
    <mergeCell ref="AW68:AY68"/>
    <mergeCell ref="AW69:AY69"/>
    <mergeCell ref="L45:M45"/>
    <mergeCell ref="C46:D46"/>
    <mergeCell ref="F46:G46"/>
    <mergeCell ref="I46:J46"/>
    <mergeCell ref="AZ67:BG67"/>
    <mergeCell ref="AZ68:BG68"/>
    <mergeCell ref="N45:O45"/>
    <mergeCell ref="Z45:AA45"/>
    <mergeCell ref="AE45:AF45"/>
    <mergeCell ref="AW66:AY66"/>
    <mergeCell ref="AE49:AF49"/>
    <mergeCell ref="AH45:AI45"/>
    <mergeCell ref="AH47:AI47"/>
    <mergeCell ref="AW65:AY65"/>
    <mergeCell ref="AF58:AI58"/>
    <mergeCell ref="AH48:AI48"/>
    <mergeCell ref="L49:M49"/>
    <mergeCell ref="N49:O49"/>
    <mergeCell ref="Z49:AA49"/>
    <mergeCell ref="Z48:AA48"/>
    <mergeCell ref="C48:D48"/>
    <mergeCell ref="C49:D49"/>
    <mergeCell ref="F49:G49"/>
    <mergeCell ref="C50:D50"/>
    <mergeCell ref="AH44:AI44"/>
    <mergeCell ref="AH46:AI46"/>
    <mergeCell ref="C47:D47"/>
    <mergeCell ref="F47:G47"/>
    <mergeCell ref="I47:J47"/>
    <mergeCell ref="L47:M47"/>
    <mergeCell ref="N47:O47"/>
    <mergeCell ref="Z47:AA47"/>
    <mergeCell ref="L46:M46"/>
    <mergeCell ref="AE46:AF46"/>
    <mergeCell ref="AE47:AF47"/>
    <mergeCell ref="N46:O46"/>
    <mergeCell ref="Z46:AA46"/>
    <mergeCell ref="AH50:AI50"/>
    <mergeCell ref="F51:G51"/>
    <mergeCell ref="I51:J51"/>
    <mergeCell ref="L51:M51"/>
    <mergeCell ref="N51:O51"/>
    <mergeCell ref="Z51:AA51"/>
    <mergeCell ref="I52:J52"/>
    <mergeCell ref="L52:M52"/>
    <mergeCell ref="N52:O52"/>
    <mergeCell ref="L48:M48"/>
    <mergeCell ref="N48:O48"/>
    <mergeCell ref="F52:G52"/>
    <mergeCell ref="F50:G50"/>
    <mergeCell ref="I50:J50"/>
    <mergeCell ref="L50:M50"/>
    <mergeCell ref="N50:O50"/>
    <mergeCell ref="Z50:AA50"/>
    <mergeCell ref="F48:G48"/>
    <mergeCell ref="I48:J48"/>
    <mergeCell ref="AE51:AF51"/>
    <mergeCell ref="AH49:AI49"/>
    <mergeCell ref="AE48:AF48"/>
    <mergeCell ref="I49:J49"/>
    <mergeCell ref="BA4:BA6"/>
    <mergeCell ref="Z52:AA52"/>
    <mergeCell ref="AE50:AF50"/>
    <mergeCell ref="AH51:AI51"/>
    <mergeCell ref="AU4:AU6"/>
    <mergeCell ref="AE52:AF52"/>
    <mergeCell ref="AH52:AI52"/>
    <mergeCell ref="AV4:AV6"/>
    <mergeCell ref="AW4:AW6"/>
    <mergeCell ref="AX4:AX6"/>
    <mergeCell ref="AH28:AI28"/>
    <mergeCell ref="AH29:AI29"/>
    <mergeCell ref="AH30:AI30"/>
    <mergeCell ref="AH31:AI31"/>
    <mergeCell ref="Z32:AA32"/>
    <mergeCell ref="Z33:AA33"/>
    <mergeCell ref="Z28:AA28"/>
    <mergeCell ref="Z29:AA29"/>
    <mergeCell ref="AH32:AI32"/>
    <mergeCell ref="AH33:AI33"/>
  </mergeCells>
  <conditionalFormatting sqref="B44:B45">
    <cfRule type="cellIs" dxfId="22" priority="10" stopIfTrue="1" operator="lessThan">
      <formula>$Z39+#REF!</formula>
    </cfRule>
  </conditionalFormatting>
  <conditionalFormatting sqref="B48">
    <cfRule type="cellIs" dxfId="21" priority="9" stopIfTrue="1" operator="lessThan">
      <formula>$Z43+#REF!</formula>
    </cfRule>
  </conditionalFormatting>
  <conditionalFormatting sqref="C7:D52">
    <cfRule type="cellIs" dxfId="20" priority="30" stopIfTrue="1" operator="notEqual">
      <formula>$U7+$AG7</formula>
    </cfRule>
  </conditionalFormatting>
  <conditionalFormatting sqref="K7:K52">
    <cfRule type="expression" dxfId="19" priority="29" stopIfTrue="1">
      <formula>AND($E7&gt;=4,$K7="")</formula>
    </cfRule>
  </conditionalFormatting>
  <conditionalFormatting sqref="N53:O53">
    <cfRule type="cellIs" dxfId="18" priority="966" stopIfTrue="1" operator="lessThan">
      <formula>$AZ67+#REF!</formula>
    </cfRule>
  </conditionalFormatting>
  <conditionalFormatting sqref="N54:O54">
    <cfRule type="cellIs" dxfId="17" priority="967" stopIfTrue="1" operator="lessThan">
      <formula>$BM65+$AW65</formula>
    </cfRule>
  </conditionalFormatting>
  <conditionalFormatting sqref="P7:T52">
    <cfRule type="cellIs" dxfId="16" priority="24" stopIfTrue="1" operator="lessThan">
      <formula>$Z7+$AH7</formula>
    </cfRule>
  </conditionalFormatting>
  <conditionalFormatting sqref="U7:W52">
    <cfRule type="cellIs" dxfId="15" priority="27" stopIfTrue="1" operator="greaterThan">
      <formula>$C7</formula>
    </cfRule>
  </conditionalFormatting>
  <conditionalFormatting sqref="AB7:AB52">
    <cfRule type="cellIs" dxfId="14" priority="7" stopIfTrue="1" operator="equal">
      <formula>"Fehler"</formula>
    </cfRule>
  </conditionalFormatting>
  <conditionalFormatting sqref="AB7:AC52">
    <cfRule type="cellIs" dxfId="13" priority="28" stopIfTrue="1" operator="equal">
      <formula>"Fehleingabe"</formula>
    </cfRule>
  </conditionalFormatting>
  <conditionalFormatting sqref="AE7:AF52">
    <cfRule type="cellIs" dxfId="12" priority="1" stopIfTrue="1" operator="equal">
      <formula>0</formula>
    </cfRule>
    <cfRule type="cellIs" dxfId="11" priority="5" stopIfTrue="1" operator="equal">
      <formula>"Fehler"</formula>
    </cfRule>
    <cfRule type="expression" dxfId="10" priority="691" stopIfTrue="1">
      <formula>$U7&gt;$C7</formula>
    </cfRule>
  </conditionalFormatting>
  <conditionalFormatting sqref="AQ7:AQ52">
    <cfRule type="cellIs" dxfId="9" priority="22" stopIfTrue="1" operator="lessThan">
      <formula>$AP7+$BV7</formula>
    </cfRule>
  </conditionalFormatting>
  <conditionalFormatting sqref="AR7:AR52">
    <cfRule type="cellIs" dxfId="8" priority="622" stopIfTrue="1" operator="lessThan">
      <formula>#REF!+$BT7</formula>
    </cfRule>
  </conditionalFormatting>
  <conditionalFormatting sqref="AS7:AV52">
    <cfRule type="cellIs" dxfId="7" priority="623" stopIfTrue="1" operator="lessThan">
      <formula>$AJ7+$BS7</formula>
    </cfRule>
  </conditionalFormatting>
  <conditionalFormatting sqref="AW7:AX52">
    <cfRule type="cellIs" dxfId="6" priority="624" stopIfTrue="1" operator="lessThan">
      <formula>$AG7+$BP7</formula>
    </cfRule>
  </conditionalFormatting>
  <conditionalFormatting sqref="AY7:BH52 BL7:BN52">
    <cfRule type="cellIs" dxfId="5" priority="13" stopIfTrue="1" operator="lessThan">
      <formula>$U7+$AD7</formula>
    </cfRule>
  </conditionalFormatting>
  <conditionalFormatting sqref="BJ67:BS67">
    <cfRule type="cellIs" dxfId="4" priority="963" stopIfTrue="1" operator="lessThan">
      <formula>$Z43+#REF!</formula>
    </cfRule>
  </conditionalFormatting>
  <pageMargins left="0.39370078740157483" right="0.39370078740157483" top="0.39370078740157483" bottom="0.39370078740157483" header="0.51181102362204722" footer="0.11811023622047245"/>
  <pageSetup paperSize="9" scale="96" orientation="portrait" r:id="rId1"/>
  <headerFooter alignWithMargins="0"/>
  <colBreaks count="1" manualBreakCount="1">
    <brk id="3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AB73"/>
  <sheetViews>
    <sheetView showGridLines="0" zoomScale="150" zoomScaleNormal="150" workbookViewId="0">
      <selection activeCell="U4" sqref="U4:W4"/>
    </sheetView>
  </sheetViews>
  <sheetFormatPr baseColWidth="10" defaultColWidth="9.7265625" defaultRowHeight="11.5" x14ac:dyDescent="0.25"/>
  <cols>
    <col min="1" max="1" width="1.453125" style="3" customWidth="1"/>
    <col min="2" max="2" width="1.7265625" style="3" customWidth="1"/>
    <col min="3" max="3" width="3.26953125" style="3" customWidth="1"/>
    <col min="4" max="4" width="0.81640625" style="3" customWidth="1"/>
    <col min="5" max="10" width="2.453125" style="3" customWidth="1"/>
    <col min="11" max="11" width="3" style="3" customWidth="1"/>
    <col min="12" max="12" width="2.453125" style="3" customWidth="1"/>
    <col min="13" max="14" width="2.26953125" style="3" customWidth="1"/>
    <col min="15" max="15" width="1.1796875" style="3" customWidth="1"/>
    <col min="16" max="16" width="7.7265625" style="3" hidden="1" customWidth="1"/>
    <col min="17" max="17" width="5.7265625" style="3" customWidth="1"/>
    <col min="18" max="18" width="14.81640625" style="3" customWidth="1"/>
    <col min="19" max="19" width="6.54296875" style="3" bestFit="1" customWidth="1"/>
    <col min="20" max="20" width="13.7265625" style="3" customWidth="1"/>
    <col min="21" max="21" width="7.453125" style="3" bestFit="1" customWidth="1"/>
    <col min="22" max="22" width="3.81640625" style="9" hidden="1" customWidth="1"/>
    <col min="23" max="23" width="13.26953125" style="3" customWidth="1"/>
    <col min="24" max="24" width="2.26953125" style="3" customWidth="1"/>
    <col min="25" max="25" width="0.81640625" style="3" customWidth="1"/>
    <col min="26" max="26" width="0.7265625" style="3" customWidth="1"/>
    <col min="27" max="27" width="14.26953125" style="3" customWidth="1"/>
    <col min="28" max="16384" width="9.7265625" style="3"/>
  </cols>
  <sheetData>
    <row r="1" spans="2:28" ht="4.5" customHeight="1" x14ac:dyDescent="0.25"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153"/>
      <c r="S1" s="153"/>
      <c r="T1" s="153"/>
      <c r="U1" s="153"/>
      <c r="V1" s="342"/>
      <c r="W1" s="153"/>
      <c r="X1" s="153"/>
    </row>
    <row r="2" spans="2:28" x14ac:dyDescent="0.25">
      <c r="B2" s="1047" t="s">
        <v>19</v>
      </c>
      <c r="C2" s="1047"/>
      <c r="D2" s="166"/>
      <c r="E2" s="166" t="s">
        <v>393</v>
      </c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54"/>
      <c r="S2" s="336"/>
      <c r="T2" s="988"/>
      <c r="U2" s="336"/>
      <c r="V2" s="179"/>
      <c r="W2" s="153"/>
      <c r="X2" s="153"/>
    </row>
    <row r="3" spans="2:28" ht="5.15" customHeight="1" x14ac:dyDescent="0.25"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153"/>
      <c r="S3" s="336"/>
      <c r="T3" s="988"/>
      <c r="U3" s="336"/>
      <c r="V3" s="179"/>
      <c r="W3" s="153"/>
      <c r="X3" s="153"/>
    </row>
    <row r="4" spans="2:28" ht="15" customHeight="1" x14ac:dyDescent="0.25">
      <c r="B4" s="1038" t="s">
        <v>168</v>
      </c>
      <c r="C4" s="1011"/>
      <c r="D4" s="336"/>
      <c r="E4" s="336" t="s">
        <v>347</v>
      </c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153"/>
      <c r="S4" s="168"/>
      <c r="T4" s="331"/>
      <c r="U4" s="997"/>
      <c r="V4" s="997"/>
      <c r="W4" s="997"/>
      <c r="X4" s="153" t="s">
        <v>86</v>
      </c>
    </row>
    <row r="5" spans="2:28" ht="15" customHeight="1" x14ac:dyDescent="0.25">
      <c r="B5" s="1038" t="s">
        <v>169</v>
      </c>
      <c r="C5" s="1011"/>
      <c r="D5" s="336"/>
      <c r="E5" s="336" t="s">
        <v>334</v>
      </c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  <c r="R5" s="155"/>
      <c r="S5" s="155"/>
      <c r="T5" s="155"/>
      <c r="U5" s="997"/>
      <c r="V5" s="997"/>
      <c r="W5" s="997"/>
      <c r="X5" s="153" t="s">
        <v>86</v>
      </c>
    </row>
    <row r="6" spans="2:28" ht="15" customHeight="1" x14ac:dyDescent="0.25">
      <c r="B6" s="1038" t="s">
        <v>170</v>
      </c>
      <c r="C6" s="1011"/>
      <c r="D6" s="336"/>
      <c r="E6" s="989" t="s">
        <v>418</v>
      </c>
      <c r="F6" s="989"/>
      <c r="G6" s="989"/>
      <c r="H6" s="989"/>
      <c r="I6" s="989"/>
      <c r="J6" s="989"/>
      <c r="K6" s="989"/>
      <c r="L6" s="989"/>
      <c r="M6" s="989"/>
      <c r="N6" s="989"/>
      <c r="O6" s="989"/>
      <c r="P6" s="989"/>
      <c r="Q6" s="989"/>
      <c r="R6" s="989"/>
      <c r="S6" s="989"/>
      <c r="T6" s="989"/>
      <c r="U6" s="997"/>
      <c r="V6" s="997"/>
      <c r="W6" s="997"/>
      <c r="X6" s="153" t="s">
        <v>86</v>
      </c>
    </row>
    <row r="7" spans="2:28" ht="15" customHeight="1" x14ac:dyDescent="0.25">
      <c r="B7" s="1038" t="s">
        <v>171</v>
      </c>
      <c r="C7" s="1011"/>
      <c r="D7" s="336"/>
      <c r="E7" s="989" t="s">
        <v>419</v>
      </c>
      <c r="F7" s="989"/>
      <c r="G7" s="989"/>
      <c r="H7" s="989"/>
      <c r="I7" s="989"/>
      <c r="J7" s="989"/>
      <c r="K7" s="989"/>
      <c r="L7" s="989"/>
      <c r="M7" s="989"/>
      <c r="N7" s="989"/>
      <c r="O7" s="989"/>
      <c r="P7" s="989"/>
      <c r="Q7" s="989"/>
      <c r="R7" s="989"/>
      <c r="S7" s="989"/>
      <c r="T7" s="989"/>
      <c r="U7" s="997"/>
      <c r="V7" s="997"/>
      <c r="W7" s="997"/>
      <c r="X7" s="153" t="s">
        <v>86</v>
      </c>
    </row>
    <row r="8" spans="2:28" ht="15" customHeight="1" x14ac:dyDescent="0.25">
      <c r="B8" s="1038" t="s">
        <v>172</v>
      </c>
      <c r="C8" s="1011"/>
      <c r="D8" s="336"/>
      <c r="E8" s="336" t="s">
        <v>461</v>
      </c>
      <c r="F8" s="336"/>
      <c r="G8" s="336"/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155"/>
      <c r="S8" s="155"/>
      <c r="T8" s="155"/>
      <c r="U8" s="997"/>
      <c r="V8" s="997"/>
      <c r="W8" s="997"/>
      <c r="X8" s="153" t="s">
        <v>86</v>
      </c>
    </row>
    <row r="9" spans="2:28" ht="15" customHeight="1" x14ac:dyDescent="0.25">
      <c r="B9" s="1038" t="s">
        <v>173</v>
      </c>
      <c r="C9" s="1011"/>
      <c r="D9" s="336"/>
      <c r="E9" s="989" t="s">
        <v>464</v>
      </c>
      <c r="F9" s="989"/>
      <c r="G9" s="989"/>
      <c r="H9" s="989"/>
      <c r="I9" s="989"/>
      <c r="J9" s="989"/>
      <c r="K9" s="989"/>
      <c r="L9" s="989"/>
      <c r="M9" s="989"/>
      <c r="N9" s="989"/>
      <c r="O9" s="989"/>
      <c r="P9" s="989"/>
      <c r="Q9" s="989"/>
      <c r="R9" s="989"/>
      <c r="S9" s="989"/>
      <c r="T9" s="989"/>
      <c r="U9" s="997"/>
      <c r="V9" s="997"/>
      <c r="W9" s="997"/>
      <c r="X9" s="153" t="s">
        <v>86</v>
      </c>
    </row>
    <row r="10" spans="2:28" ht="15" customHeight="1" x14ac:dyDescent="0.25">
      <c r="B10" s="1038" t="s">
        <v>174</v>
      </c>
      <c r="C10" s="1011"/>
      <c r="D10" s="336"/>
      <c r="E10" s="989" t="s">
        <v>462</v>
      </c>
      <c r="F10" s="989"/>
      <c r="G10" s="989"/>
      <c r="H10" s="989"/>
      <c r="I10" s="989"/>
      <c r="J10" s="989"/>
      <c r="K10" s="989"/>
      <c r="L10" s="989"/>
      <c r="M10" s="989"/>
      <c r="N10" s="989"/>
      <c r="O10" s="989"/>
      <c r="P10" s="989"/>
      <c r="Q10" s="989"/>
      <c r="R10" s="989"/>
      <c r="S10" s="989"/>
      <c r="T10" s="989"/>
      <c r="U10" s="997"/>
      <c r="V10" s="997"/>
      <c r="W10" s="997"/>
      <c r="X10" s="153" t="s">
        <v>86</v>
      </c>
      <c r="AB10" s="8"/>
    </row>
    <row r="11" spans="2:28" ht="15" customHeight="1" x14ac:dyDescent="0.25">
      <c r="B11" s="1038" t="s">
        <v>175</v>
      </c>
      <c r="C11" s="1011"/>
      <c r="D11" s="336"/>
      <c r="E11" s="989" t="s">
        <v>463</v>
      </c>
      <c r="F11" s="989"/>
      <c r="G11" s="989"/>
      <c r="H11" s="989"/>
      <c r="I11" s="989"/>
      <c r="J11" s="989"/>
      <c r="K11" s="989"/>
      <c r="L11" s="989"/>
      <c r="M11" s="989"/>
      <c r="N11" s="989"/>
      <c r="O11" s="989"/>
      <c r="P11" s="989"/>
      <c r="Q11" s="989"/>
      <c r="R11" s="989"/>
      <c r="S11" s="989"/>
      <c r="T11" s="989"/>
      <c r="U11" s="997"/>
      <c r="V11" s="997"/>
      <c r="W11" s="997"/>
      <c r="X11" s="153" t="s">
        <v>86</v>
      </c>
      <c r="AB11" s="8"/>
    </row>
    <row r="12" spans="2:28" ht="15" customHeight="1" x14ac:dyDescent="0.25">
      <c r="B12" s="1038" t="s">
        <v>194</v>
      </c>
      <c r="C12" s="1011"/>
      <c r="D12" s="336"/>
      <c r="E12" s="989" t="s">
        <v>195</v>
      </c>
      <c r="F12" s="989"/>
      <c r="G12" s="989"/>
      <c r="H12" s="989"/>
      <c r="I12" s="989"/>
      <c r="J12" s="989"/>
      <c r="K12" s="989"/>
      <c r="L12" s="989"/>
      <c r="M12" s="989"/>
      <c r="N12" s="989"/>
      <c r="O12" s="989"/>
      <c r="P12" s="989"/>
      <c r="Q12" s="989"/>
      <c r="R12" s="989"/>
      <c r="S12" s="989"/>
      <c r="T12" s="989"/>
      <c r="U12" s="997"/>
      <c r="V12" s="997"/>
      <c r="W12" s="997"/>
      <c r="X12" s="153" t="s">
        <v>86</v>
      </c>
    </row>
    <row r="13" spans="2:28" ht="15" customHeight="1" x14ac:dyDescent="0.25">
      <c r="B13" s="373" t="s">
        <v>317</v>
      </c>
      <c r="C13" s="524"/>
      <c r="D13" s="523"/>
      <c r="E13" s="523" t="s">
        <v>433</v>
      </c>
      <c r="F13" s="523"/>
      <c r="G13" s="523"/>
      <c r="H13" s="523"/>
      <c r="I13" s="1045"/>
      <c r="J13" s="1010"/>
      <c r="K13" s="1010"/>
      <c r="L13" s="1010"/>
      <c r="M13" s="1010"/>
      <c r="N13" s="1010"/>
      <c r="O13" s="1010"/>
      <c r="P13" s="1010"/>
      <c r="Q13" s="1010"/>
      <c r="R13" s="523"/>
      <c r="S13" s="523"/>
      <c r="T13" s="523"/>
      <c r="U13" s="997"/>
      <c r="V13" s="997"/>
      <c r="W13" s="997"/>
      <c r="X13" s="153" t="s">
        <v>86</v>
      </c>
    </row>
    <row r="14" spans="2:28" ht="5.15" customHeight="1" x14ac:dyDescent="0.25">
      <c r="B14" s="1038"/>
      <c r="C14" s="1011"/>
      <c r="D14" s="336"/>
      <c r="E14" s="336"/>
      <c r="F14" s="336"/>
      <c r="G14" s="336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153"/>
      <c r="S14" s="153"/>
      <c r="T14" s="153"/>
      <c r="U14" s="336"/>
      <c r="V14" s="179"/>
      <c r="W14" s="156"/>
      <c r="X14" s="156"/>
    </row>
    <row r="15" spans="2:28" ht="15" customHeight="1" x14ac:dyDescent="0.25">
      <c r="B15" s="1038" t="s">
        <v>432</v>
      </c>
      <c r="C15" s="1011"/>
      <c r="D15" s="336"/>
      <c r="E15" s="166" t="s">
        <v>148</v>
      </c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153"/>
      <c r="S15" s="153"/>
      <c r="T15" s="153"/>
      <c r="U15" s="994" t="str">
        <f>IF(SUM(U4:W13)=0,"",SUM(U4:W13))</f>
        <v/>
      </c>
      <c r="V15" s="995"/>
      <c r="W15" s="996"/>
      <c r="X15" s="153" t="s">
        <v>86</v>
      </c>
    </row>
    <row r="16" spans="2:28" ht="15" customHeight="1" x14ac:dyDescent="0.25">
      <c r="B16" s="373"/>
      <c r="C16" s="530"/>
      <c r="D16" s="529"/>
      <c r="E16" s="166"/>
      <c r="F16" s="529"/>
      <c r="G16" s="529"/>
      <c r="H16" s="529"/>
      <c r="I16" s="529"/>
      <c r="J16" s="529"/>
      <c r="K16" s="529"/>
      <c r="L16" s="529"/>
      <c r="M16" s="529"/>
      <c r="N16" s="529"/>
      <c r="O16" s="529"/>
      <c r="P16" s="529"/>
      <c r="Q16" s="529"/>
      <c r="R16" s="153"/>
      <c r="S16" s="153"/>
      <c r="T16" s="153"/>
      <c r="U16" s="159"/>
      <c r="V16" s="159"/>
      <c r="W16" s="159"/>
      <c r="X16" s="153"/>
    </row>
    <row r="17" spans="2:25" ht="15" customHeight="1" x14ac:dyDescent="0.25">
      <c r="B17" s="373"/>
      <c r="C17" s="530"/>
      <c r="D17" s="529"/>
      <c r="E17" s="166"/>
      <c r="F17" s="529"/>
      <c r="G17" s="529"/>
      <c r="H17" s="529"/>
      <c r="I17" s="529"/>
      <c r="J17" s="529"/>
      <c r="K17" s="529"/>
      <c r="L17" s="529"/>
      <c r="M17" s="529"/>
      <c r="N17" s="529"/>
      <c r="O17" s="529"/>
      <c r="P17" s="529"/>
      <c r="Q17" s="529"/>
      <c r="R17" s="153"/>
      <c r="S17" s="153"/>
      <c r="T17" s="153"/>
      <c r="U17" s="159"/>
      <c r="V17" s="159"/>
      <c r="W17" s="159"/>
      <c r="X17" s="153"/>
    </row>
    <row r="18" spans="2:25" ht="12.5" x14ac:dyDescent="0.25">
      <c r="B18" s="1039" t="s">
        <v>97</v>
      </c>
      <c r="C18" s="1039"/>
      <c r="D18" s="181" t="s">
        <v>387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67"/>
      <c r="R18" s="158"/>
      <c r="S18" s="158"/>
      <c r="T18" s="167"/>
      <c r="U18" s="158"/>
      <c r="V18" s="343"/>
      <c r="W18" s="158"/>
      <c r="X18" s="158"/>
    </row>
    <row r="19" spans="2:25" ht="13.15" customHeight="1" x14ac:dyDescent="0.25">
      <c r="B19" s="1011" t="s">
        <v>96</v>
      </c>
      <c r="C19" s="1054"/>
      <c r="D19" s="69"/>
      <c r="E19" s="41" t="s">
        <v>29</v>
      </c>
      <c r="F19" s="41"/>
      <c r="G19" s="41"/>
      <c r="H19" s="41"/>
      <c r="I19" s="41"/>
      <c r="J19" s="41"/>
      <c r="K19" s="41"/>
      <c r="L19" s="41"/>
      <c r="M19" s="41"/>
      <c r="N19" s="41"/>
      <c r="O19" s="75"/>
      <c r="P19" s="41"/>
      <c r="Q19" s="1050" t="s">
        <v>30</v>
      </c>
      <c r="R19" s="1051"/>
      <c r="S19" s="1048" t="s">
        <v>31</v>
      </c>
      <c r="T19" s="895"/>
      <c r="U19" s="895"/>
      <c r="V19" s="895"/>
      <c r="W19" s="895"/>
      <c r="X19" s="896"/>
    </row>
    <row r="20" spans="2:25" x14ac:dyDescent="0.25">
      <c r="B20" s="31"/>
      <c r="C20" s="84"/>
      <c r="D20" s="29"/>
      <c r="E20" s="31" t="s">
        <v>32</v>
      </c>
      <c r="F20" s="31"/>
      <c r="G20" s="31"/>
      <c r="H20" s="31"/>
      <c r="I20" s="31"/>
      <c r="J20" s="31"/>
      <c r="K20" s="31"/>
      <c r="L20" s="31"/>
      <c r="M20" s="31"/>
      <c r="N20" s="31"/>
      <c r="O20" s="32"/>
      <c r="P20" s="31"/>
      <c r="Q20" s="990" t="s">
        <v>176</v>
      </c>
      <c r="R20" s="991"/>
      <c r="S20" s="897"/>
      <c r="T20" s="898"/>
      <c r="U20" s="898"/>
      <c r="V20" s="898"/>
      <c r="W20" s="898"/>
      <c r="X20" s="899"/>
    </row>
    <row r="21" spans="2:25" x14ac:dyDescent="0.25">
      <c r="B21" s="31"/>
      <c r="C21" s="84"/>
      <c r="D21" s="29"/>
      <c r="E21" s="31" t="s">
        <v>33</v>
      </c>
      <c r="F21" s="31"/>
      <c r="G21" s="31"/>
      <c r="H21" s="31"/>
      <c r="I21" s="31"/>
      <c r="J21" s="31"/>
      <c r="K21" s="31"/>
      <c r="L21" s="31"/>
      <c r="M21" s="31"/>
      <c r="N21" s="31"/>
      <c r="O21" s="32"/>
      <c r="P21" s="32"/>
      <c r="Q21" s="85" t="s">
        <v>34</v>
      </c>
      <c r="R21" s="31"/>
      <c r="S21" s="1052" t="s">
        <v>386</v>
      </c>
      <c r="T21" s="1053"/>
      <c r="U21" s="998" t="s">
        <v>35</v>
      </c>
      <c r="V21" s="1049"/>
      <c r="W21" s="1049"/>
      <c r="X21" s="999"/>
    </row>
    <row r="22" spans="2:25" x14ac:dyDescent="0.25">
      <c r="B22" s="31"/>
      <c r="C22" s="84"/>
      <c r="D22" s="86"/>
      <c r="E22" s="87" t="s">
        <v>36</v>
      </c>
      <c r="F22" s="87"/>
      <c r="G22" s="87"/>
      <c r="H22" s="87"/>
      <c r="I22" s="87"/>
      <c r="J22" s="87"/>
      <c r="K22" s="87"/>
      <c r="L22" s="87"/>
      <c r="M22" s="87"/>
      <c r="N22" s="88" t="s">
        <v>37</v>
      </c>
      <c r="O22" s="89"/>
      <c r="P22" s="89"/>
      <c r="Q22" s="90" t="s">
        <v>38</v>
      </c>
      <c r="R22" s="43"/>
      <c r="S22" s="90" t="s">
        <v>38</v>
      </c>
      <c r="T22" s="91"/>
      <c r="U22" s="90" t="s">
        <v>39</v>
      </c>
      <c r="V22" s="173"/>
      <c r="W22" s="998"/>
      <c r="X22" s="999"/>
    </row>
    <row r="23" spans="2:25" ht="11.5" customHeight="1" x14ac:dyDescent="0.25">
      <c r="B23" s="31" t="s">
        <v>98</v>
      </c>
      <c r="C23" s="84"/>
      <c r="D23" s="92"/>
      <c r="E23" s="135" t="s">
        <v>348</v>
      </c>
      <c r="F23" s="42"/>
      <c r="G23" s="42"/>
      <c r="H23" s="42"/>
      <c r="I23" s="42"/>
      <c r="J23" s="42"/>
      <c r="K23" s="42"/>
      <c r="L23" s="42"/>
      <c r="M23" s="38"/>
      <c r="N23" s="94"/>
      <c r="O23" s="83"/>
      <c r="P23" s="83"/>
      <c r="Q23" s="1042"/>
      <c r="R23" s="985"/>
      <c r="S23" s="992"/>
      <c r="T23" s="1030" t="str">
        <f>IF(R23="","",R23*S23/100)</f>
        <v/>
      </c>
      <c r="U23" s="992"/>
      <c r="V23" s="174"/>
      <c r="W23" s="1000" t="str">
        <f>IF(R23="","",R23*U23/100)</f>
        <v/>
      </c>
      <c r="X23" s="1001"/>
    </row>
    <row r="24" spans="2:25" ht="4.9000000000000004" customHeight="1" x14ac:dyDescent="0.25">
      <c r="B24" s="31"/>
      <c r="C24" s="84"/>
      <c r="D24" s="29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2"/>
      <c r="P24" s="32"/>
      <c r="Q24" s="1043"/>
      <c r="R24" s="986"/>
      <c r="S24" s="993"/>
      <c r="T24" s="1031"/>
      <c r="U24" s="993"/>
      <c r="V24" s="175"/>
      <c r="W24" s="1002"/>
      <c r="X24" s="1003"/>
    </row>
    <row r="25" spans="2:25" ht="10.15" customHeight="1" x14ac:dyDescent="0.25">
      <c r="B25" s="31"/>
      <c r="C25" s="84"/>
      <c r="D25" s="29"/>
      <c r="E25" s="1009"/>
      <c r="F25" s="1010"/>
      <c r="G25" s="1010"/>
      <c r="H25" s="1010"/>
      <c r="I25" s="1010"/>
      <c r="J25" s="1010"/>
      <c r="K25" s="1010"/>
      <c r="L25" s="1010"/>
      <c r="M25" s="1010"/>
      <c r="N25" s="1010"/>
      <c r="O25" s="32"/>
      <c r="P25" s="32">
        <f>IF(R23&lt;&gt;0,1,0)</f>
        <v>0</v>
      </c>
      <c r="Q25" s="1043"/>
      <c r="R25" s="986"/>
      <c r="S25" s="993"/>
      <c r="T25" s="1031"/>
      <c r="U25" s="993"/>
      <c r="V25" s="175"/>
      <c r="W25" s="1002"/>
      <c r="X25" s="1003"/>
      <c r="Y25" s="16"/>
    </row>
    <row r="26" spans="2:25" ht="11.5" customHeight="1" x14ac:dyDescent="0.25">
      <c r="B26" s="31" t="s">
        <v>99</v>
      </c>
      <c r="C26" s="84"/>
      <c r="D26" s="92"/>
      <c r="E26" s="135" t="s">
        <v>348</v>
      </c>
      <c r="F26" s="42"/>
      <c r="G26" s="42"/>
      <c r="H26" s="42"/>
      <c r="I26" s="42"/>
      <c r="J26" s="42"/>
      <c r="K26" s="42"/>
      <c r="L26" s="42"/>
      <c r="M26" s="38"/>
      <c r="N26" s="94"/>
      <c r="O26" s="83"/>
      <c r="P26" s="83"/>
      <c r="Q26" s="1042"/>
      <c r="R26" s="985"/>
      <c r="S26" s="992"/>
      <c r="T26" s="1006" t="str">
        <f>IF(R26="","",R26*S26/100)</f>
        <v/>
      </c>
      <c r="U26" s="992"/>
      <c r="V26" s="174"/>
      <c r="W26" s="1000" t="str">
        <f>IF(R26="","",R26*U26/100)</f>
        <v/>
      </c>
      <c r="X26" s="1001"/>
    </row>
    <row r="27" spans="2:25" ht="4.9000000000000004" customHeight="1" x14ac:dyDescent="0.25">
      <c r="B27" s="31"/>
      <c r="C27" s="84"/>
      <c r="D27" s="29"/>
      <c r="E27" s="38"/>
      <c r="F27" s="31"/>
      <c r="G27" s="31"/>
      <c r="H27" s="31"/>
      <c r="I27" s="31"/>
      <c r="J27" s="31"/>
      <c r="K27" s="31"/>
      <c r="L27" s="31"/>
      <c r="M27" s="31"/>
      <c r="N27" s="31"/>
      <c r="O27" s="32"/>
      <c r="P27" s="32"/>
      <c r="Q27" s="1043"/>
      <c r="R27" s="986"/>
      <c r="S27" s="993"/>
      <c r="T27" s="1007"/>
      <c r="U27" s="993"/>
      <c r="V27" s="175"/>
      <c r="W27" s="1002"/>
      <c r="X27" s="1003"/>
    </row>
    <row r="28" spans="2:25" ht="10.15" customHeight="1" x14ac:dyDescent="0.25">
      <c r="B28" s="31"/>
      <c r="C28" s="84"/>
      <c r="D28" s="29"/>
      <c r="E28" s="1009"/>
      <c r="F28" s="1010"/>
      <c r="G28" s="1010"/>
      <c r="H28" s="1010"/>
      <c r="I28" s="1010"/>
      <c r="J28" s="1010"/>
      <c r="K28" s="1010"/>
      <c r="L28" s="1010"/>
      <c r="M28" s="1010"/>
      <c r="N28" s="1010"/>
      <c r="O28" s="32"/>
      <c r="P28" s="32">
        <f>IF(R26&gt;0,1,0)</f>
        <v>0</v>
      </c>
      <c r="Q28" s="1043"/>
      <c r="R28" s="986"/>
      <c r="S28" s="993"/>
      <c r="T28" s="1007"/>
      <c r="U28" s="993"/>
      <c r="V28" s="175"/>
      <c r="W28" s="1002"/>
      <c r="X28" s="1003"/>
    </row>
    <row r="29" spans="2:25" ht="11.5" customHeight="1" x14ac:dyDescent="0.25">
      <c r="B29" s="31" t="s">
        <v>149</v>
      </c>
      <c r="C29" s="84"/>
      <c r="D29" s="92"/>
      <c r="E29" s="135" t="s">
        <v>348</v>
      </c>
      <c r="F29" s="42"/>
      <c r="G29" s="42"/>
      <c r="H29" s="42"/>
      <c r="I29" s="42"/>
      <c r="J29" s="42"/>
      <c r="K29" s="42"/>
      <c r="L29" s="42"/>
      <c r="M29" s="38"/>
      <c r="N29" s="94"/>
      <c r="O29" s="83"/>
      <c r="P29" s="83"/>
      <c r="Q29" s="1042"/>
      <c r="R29" s="985"/>
      <c r="S29" s="992"/>
      <c r="T29" s="1006" t="str">
        <f>IF(R29="","",R29*S29/100)</f>
        <v/>
      </c>
      <c r="U29" s="992"/>
      <c r="V29" s="174"/>
      <c r="W29" s="1000" t="str">
        <f>IF(R29="","",R29*U29/100)</f>
        <v/>
      </c>
      <c r="X29" s="1001"/>
    </row>
    <row r="30" spans="2:25" ht="4.9000000000000004" customHeight="1" x14ac:dyDescent="0.25">
      <c r="B30" s="31"/>
      <c r="C30" s="84"/>
      <c r="D30" s="29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2"/>
      <c r="P30" s="32"/>
      <c r="Q30" s="1043"/>
      <c r="R30" s="986"/>
      <c r="S30" s="993"/>
      <c r="T30" s="1007"/>
      <c r="U30" s="993"/>
      <c r="V30" s="175"/>
      <c r="W30" s="1002"/>
      <c r="X30" s="1003"/>
    </row>
    <row r="31" spans="2:25" ht="10.15" customHeight="1" x14ac:dyDescent="0.25">
      <c r="B31" s="31"/>
      <c r="C31" s="84"/>
      <c r="D31" s="86"/>
      <c r="E31" s="1009"/>
      <c r="F31" s="1010"/>
      <c r="G31" s="1010"/>
      <c r="H31" s="1010"/>
      <c r="I31" s="1010"/>
      <c r="J31" s="1010"/>
      <c r="K31" s="1010"/>
      <c r="L31" s="1010"/>
      <c r="M31" s="1010"/>
      <c r="N31" s="1010"/>
      <c r="O31" s="89"/>
      <c r="P31" s="32">
        <f>IF(R29&gt;0,1,0)</f>
        <v>0</v>
      </c>
      <c r="Q31" s="1044"/>
      <c r="R31" s="987"/>
      <c r="S31" s="1026"/>
      <c r="T31" s="1008"/>
      <c r="U31" s="1026"/>
      <c r="V31" s="176"/>
      <c r="W31" s="1028"/>
      <c r="X31" s="1029"/>
    </row>
    <row r="32" spans="2:25" ht="11.5" customHeight="1" x14ac:dyDescent="0.25">
      <c r="B32" s="31" t="s">
        <v>436</v>
      </c>
      <c r="C32" s="84"/>
      <c r="D32" s="92"/>
      <c r="E32" s="307" t="s">
        <v>348</v>
      </c>
      <c r="F32" s="42"/>
      <c r="G32" s="42"/>
      <c r="H32" s="42"/>
      <c r="I32" s="42"/>
      <c r="J32" s="42"/>
      <c r="K32" s="42"/>
      <c r="L32" s="42"/>
      <c r="M32" s="38"/>
      <c r="N32" s="94"/>
      <c r="O32" s="83"/>
      <c r="P32" s="83"/>
      <c r="Q32" s="1042"/>
      <c r="R32" s="985"/>
      <c r="S32" s="992"/>
      <c r="T32" s="1006" t="str">
        <f>IF(R32="","",R32*S32/100)</f>
        <v/>
      </c>
      <c r="U32" s="992"/>
      <c r="V32" s="175"/>
      <c r="W32" s="1000" t="str">
        <f>IF(R32="","",R32*U32/100)</f>
        <v/>
      </c>
      <c r="X32" s="1001"/>
    </row>
    <row r="33" spans="2:24" ht="4.9000000000000004" customHeight="1" x14ac:dyDescent="0.25">
      <c r="B33" s="31"/>
      <c r="C33" s="84"/>
      <c r="D33" s="29"/>
      <c r="E33" s="38"/>
      <c r="F33" s="31"/>
      <c r="G33" s="31"/>
      <c r="H33" s="31"/>
      <c r="I33" s="31"/>
      <c r="J33" s="31"/>
      <c r="K33" s="31"/>
      <c r="L33" s="31"/>
      <c r="M33" s="31"/>
      <c r="N33" s="31"/>
      <c r="O33" s="32"/>
      <c r="P33" s="32"/>
      <c r="Q33" s="1033"/>
      <c r="R33" s="1004"/>
      <c r="S33" s="1033"/>
      <c r="T33" s="1007"/>
      <c r="U33" s="1033"/>
      <c r="V33" s="175"/>
      <c r="W33" s="1002"/>
      <c r="X33" s="1003"/>
    </row>
    <row r="34" spans="2:24" ht="10.15" customHeight="1" x14ac:dyDescent="0.25">
      <c r="B34" s="31"/>
      <c r="C34" s="84"/>
      <c r="D34" s="86"/>
      <c r="E34" s="1009"/>
      <c r="F34" s="1010"/>
      <c r="G34" s="1010"/>
      <c r="H34" s="1010"/>
      <c r="I34" s="1010"/>
      <c r="J34" s="1010"/>
      <c r="K34" s="1010"/>
      <c r="L34" s="1010"/>
      <c r="M34" s="1010"/>
      <c r="N34" s="1010"/>
      <c r="O34" s="89"/>
      <c r="P34" s="32"/>
      <c r="Q34" s="1034"/>
      <c r="R34" s="1005"/>
      <c r="S34" s="1034"/>
      <c r="T34" s="1008"/>
      <c r="U34" s="1034"/>
      <c r="V34" s="175"/>
      <c r="W34" s="1028"/>
      <c r="X34" s="1029"/>
    </row>
    <row r="35" spans="2:24" ht="11.5" customHeight="1" x14ac:dyDescent="0.25">
      <c r="B35" s="31" t="s">
        <v>437</v>
      </c>
      <c r="C35" s="84"/>
      <c r="D35" s="92"/>
      <c r="E35" s="307" t="s">
        <v>348</v>
      </c>
      <c r="F35" s="42"/>
      <c r="G35" s="42"/>
      <c r="H35" s="42"/>
      <c r="I35" s="42"/>
      <c r="J35" s="42"/>
      <c r="K35" s="42"/>
      <c r="L35" s="42"/>
      <c r="M35" s="38"/>
      <c r="N35" s="94"/>
      <c r="O35" s="83"/>
      <c r="P35" s="83"/>
      <c r="Q35" s="1042"/>
      <c r="R35" s="985"/>
      <c r="S35" s="992"/>
      <c r="T35" s="1006" t="str">
        <f>IF(R35="","",R35*S35/100)</f>
        <v/>
      </c>
      <c r="U35" s="992"/>
      <c r="V35" s="175"/>
      <c r="W35" s="1000" t="str">
        <f>IF(R35="","",R35*U35/100)</f>
        <v/>
      </c>
      <c r="X35" s="1001"/>
    </row>
    <row r="36" spans="2:24" ht="4.9000000000000004" customHeight="1" x14ac:dyDescent="0.25">
      <c r="B36" s="31"/>
      <c r="C36" s="84"/>
      <c r="D36" s="29"/>
      <c r="E36" s="38"/>
      <c r="F36" s="31"/>
      <c r="G36" s="31"/>
      <c r="H36" s="31"/>
      <c r="I36" s="31"/>
      <c r="J36" s="31"/>
      <c r="K36" s="31"/>
      <c r="L36" s="31"/>
      <c r="M36" s="31"/>
      <c r="N36" s="31"/>
      <c r="O36" s="32"/>
      <c r="P36" s="32"/>
      <c r="Q36" s="1033"/>
      <c r="R36" s="1004"/>
      <c r="S36" s="1033"/>
      <c r="T36" s="1007"/>
      <c r="U36" s="1033"/>
      <c r="V36" s="175"/>
      <c r="W36" s="1002"/>
      <c r="X36" s="1003"/>
    </row>
    <row r="37" spans="2:24" ht="10.15" customHeight="1" x14ac:dyDescent="0.25">
      <c r="B37" s="31"/>
      <c r="C37" s="84"/>
      <c r="D37" s="86"/>
      <c r="E37" s="1009"/>
      <c r="F37" s="1010"/>
      <c r="G37" s="1010"/>
      <c r="H37" s="1010"/>
      <c r="I37" s="1010"/>
      <c r="J37" s="1010"/>
      <c r="K37" s="1010"/>
      <c r="L37" s="1010"/>
      <c r="M37" s="1010"/>
      <c r="N37" s="1010"/>
      <c r="O37" s="89"/>
      <c r="P37" s="32"/>
      <c r="Q37" s="1034"/>
      <c r="R37" s="1005"/>
      <c r="S37" s="1034"/>
      <c r="T37" s="1008"/>
      <c r="U37" s="1034"/>
      <c r="V37" s="175"/>
      <c r="W37" s="1028"/>
      <c r="X37" s="1029"/>
    </row>
    <row r="38" spans="2:24" ht="11.5" customHeight="1" x14ac:dyDescent="0.25">
      <c r="B38" s="31" t="s">
        <v>441</v>
      </c>
      <c r="C38" s="84"/>
      <c r="D38" s="29"/>
      <c r="E38" s="307" t="s">
        <v>348</v>
      </c>
      <c r="F38" s="87"/>
      <c r="G38" s="87"/>
      <c r="H38" s="87"/>
      <c r="I38" s="87"/>
      <c r="J38" s="87"/>
      <c r="K38" s="87"/>
      <c r="L38" s="87"/>
      <c r="M38" s="31"/>
      <c r="N38" s="525"/>
      <c r="O38" s="32"/>
      <c r="P38" s="32"/>
      <c r="Q38" s="1042"/>
      <c r="R38" s="985"/>
      <c r="S38" s="992"/>
      <c r="T38" s="1006" t="str">
        <f>IF(R38="","",R38*S38/100)</f>
        <v/>
      </c>
      <c r="U38" s="992"/>
      <c r="V38" s="174"/>
      <c r="W38" s="1000" t="str">
        <f>IF(R38="","",R38*U38/100)</f>
        <v/>
      </c>
      <c r="X38" s="1001"/>
    </row>
    <row r="39" spans="2:24" ht="4.9000000000000004" customHeight="1" x14ac:dyDescent="0.25">
      <c r="B39" s="31"/>
      <c r="C39" s="84"/>
      <c r="D39" s="29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2"/>
      <c r="P39" s="32"/>
      <c r="Q39" s="1043"/>
      <c r="R39" s="986"/>
      <c r="S39" s="993"/>
      <c r="T39" s="1007"/>
      <c r="U39" s="993"/>
      <c r="V39" s="175"/>
      <c r="W39" s="1002"/>
      <c r="X39" s="1003"/>
    </row>
    <row r="40" spans="2:24" ht="11.5" customHeight="1" x14ac:dyDescent="0.25">
      <c r="B40" s="31"/>
      <c r="C40" s="84"/>
      <c r="D40" s="29"/>
      <c r="E40" s="1040"/>
      <c r="F40" s="1041"/>
      <c r="G40" s="1041"/>
      <c r="H40" s="1041"/>
      <c r="I40" s="1041"/>
      <c r="J40" s="1041"/>
      <c r="K40" s="1041"/>
      <c r="L40" s="1041"/>
      <c r="M40" s="1010"/>
      <c r="N40" s="1010"/>
      <c r="O40" s="32"/>
      <c r="P40" s="32"/>
      <c r="Q40" s="1044"/>
      <c r="R40" s="987"/>
      <c r="S40" s="1026"/>
      <c r="T40" s="1008"/>
      <c r="U40" s="1026"/>
      <c r="V40" s="176"/>
      <c r="W40" s="1028"/>
      <c r="X40" s="1029"/>
    </row>
    <row r="41" spans="2:24" ht="13.15" customHeight="1" x14ac:dyDescent="0.25">
      <c r="B41" s="837" t="s">
        <v>100</v>
      </c>
      <c r="C41" s="837"/>
      <c r="D41" s="42"/>
      <c r="E41" s="135" t="s">
        <v>153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136"/>
      <c r="S41" s="137"/>
      <c r="T41" s="136"/>
      <c r="U41" s="137"/>
      <c r="V41" s="177"/>
      <c r="W41" s="1027"/>
      <c r="X41" s="1027"/>
    </row>
    <row r="42" spans="2:24" ht="11.5" customHeight="1" x14ac:dyDescent="0.25">
      <c r="B42" s="31"/>
      <c r="C42" s="84"/>
      <c r="D42" s="29"/>
      <c r="E42" s="135" t="s">
        <v>348</v>
      </c>
      <c r="F42" s="87"/>
      <c r="G42" s="87"/>
      <c r="H42" s="87"/>
      <c r="I42" s="87"/>
      <c r="J42" s="87"/>
      <c r="K42" s="87"/>
      <c r="L42" s="87"/>
      <c r="M42" s="31"/>
      <c r="N42" s="31"/>
      <c r="O42" s="32"/>
      <c r="P42" s="32"/>
      <c r="Q42" s="1042"/>
      <c r="R42" s="985"/>
      <c r="S42" s="992"/>
      <c r="T42" s="1030" t="str">
        <f>IF(R42="","",R42*S42/100)</f>
        <v/>
      </c>
      <c r="U42" s="992"/>
      <c r="V42" s="175"/>
      <c r="W42" s="1000" t="str">
        <f>IF(R42="","",R42*U42/100)</f>
        <v/>
      </c>
      <c r="X42" s="1001"/>
    </row>
    <row r="43" spans="2:24" ht="4.9000000000000004" customHeight="1" x14ac:dyDescent="0.25">
      <c r="B43" s="31"/>
      <c r="C43" s="84"/>
      <c r="D43" s="29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/>
      <c r="P43" s="32"/>
      <c r="Q43" s="1043"/>
      <c r="R43" s="986"/>
      <c r="S43" s="993"/>
      <c r="T43" s="1031"/>
      <c r="U43" s="993"/>
      <c r="V43" s="175"/>
      <c r="W43" s="1002"/>
      <c r="X43" s="1003"/>
    </row>
    <row r="44" spans="2:24" ht="11.5" customHeight="1" x14ac:dyDescent="0.25">
      <c r="B44" s="31" t="s">
        <v>438</v>
      </c>
      <c r="C44" s="84"/>
      <c r="D44" s="86"/>
      <c r="E44" s="1040"/>
      <c r="F44" s="1041"/>
      <c r="G44" s="1041"/>
      <c r="H44" s="1041"/>
      <c r="I44" s="1041"/>
      <c r="J44" s="1041"/>
      <c r="K44" s="1041"/>
      <c r="L44" s="1041"/>
      <c r="M44" s="1010"/>
      <c r="N44" s="1010"/>
      <c r="O44" s="89"/>
      <c r="P44" s="89"/>
      <c r="Q44" s="1044"/>
      <c r="R44" s="987"/>
      <c r="S44" s="1026"/>
      <c r="T44" s="1032"/>
      <c r="U44" s="1026"/>
      <c r="V44" s="176"/>
      <c r="W44" s="1028"/>
      <c r="X44" s="1029"/>
    </row>
    <row r="45" spans="2:24" ht="11.5" customHeight="1" x14ac:dyDescent="0.25">
      <c r="B45" s="31"/>
      <c r="C45" s="84"/>
      <c r="D45" s="29"/>
      <c r="E45" s="135" t="s">
        <v>348</v>
      </c>
      <c r="F45" s="87"/>
      <c r="G45" s="87"/>
      <c r="H45" s="87"/>
      <c r="I45" s="87"/>
      <c r="J45" s="87"/>
      <c r="K45" s="87"/>
      <c r="L45" s="87"/>
      <c r="M45" s="31"/>
      <c r="N45" s="31"/>
      <c r="O45" s="32"/>
      <c r="P45" s="32"/>
      <c r="Q45" s="1042"/>
      <c r="R45" s="985"/>
      <c r="S45" s="992"/>
      <c r="T45" s="1030" t="str">
        <f>IF(R45="","",R45*S45/100)</f>
        <v/>
      </c>
      <c r="U45" s="992"/>
      <c r="V45" s="175"/>
      <c r="W45" s="1000" t="str">
        <f>IF(R45="","",R45*U45/100)</f>
        <v/>
      </c>
      <c r="X45" s="1001"/>
    </row>
    <row r="46" spans="2:24" ht="4.9000000000000004" customHeight="1" x14ac:dyDescent="0.25">
      <c r="B46" s="31"/>
      <c r="C46" s="84"/>
      <c r="D46" s="29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2"/>
      <c r="P46" s="32"/>
      <c r="Q46" s="1043"/>
      <c r="R46" s="986"/>
      <c r="S46" s="993"/>
      <c r="T46" s="1031"/>
      <c r="U46" s="993"/>
      <c r="V46" s="175"/>
      <c r="W46" s="1002"/>
      <c r="X46" s="1003"/>
    </row>
    <row r="47" spans="2:24" ht="11.5" customHeight="1" x14ac:dyDescent="0.25">
      <c r="B47" s="31" t="s">
        <v>439</v>
      </c>
      <c r="C47" s="84"/>
      <c r="D47" s="86"/>
      <c r="E47" s="1040"/>
      <c r="F47" s="1041"/>
      <c r="G47" s="1041"/>
      <c r="H47" s="1041"/>
      <c r="I47" s="1041"/>
      <c r="J47" s="1041"/>
      <c r="K47" s="1041"/>
      <c r="L47" s="1041"/>
      <c r="M47" s="1010"/>
      <c r="N47" s="1010"/>
      <c r="O47" s="89"/>
      <c r="P47" s="89"/>
      <c r="Q47" s="1044"/>
      <c r="R47" s="987"/>
      <c r="S47" s="1026"/>
      <c r="T47" s="1032"/>
      <c r="U47" s="1026"/>
      <c r="V47" s="176"/>
      <c r="W47" s="1028"/>
      <c r="X47" s="1029"/>
    </row>
    <row r="48" spans="2:24" ht="11.5" customHeight="1" x14ac:dyDescent="0.25">
      <c r="B48" s="31"/>
      <c r="C48" s="84"/>
      <c r="D48" s="92"/>
      <c r="E48" s="135" t="s">
        <v>348</v>
      </c>
      <c r="F48" s="42"/>
      <c r="G48" s="42"/>
      <c r="H48" s="42"/>
      <c r="I48" s="42"/>
      <c r="J48" s="42"/>
      <c r="K48" s="42"/>
      <c r="L48" s="42"/>
      <c r="M48" s="38"/>
      <c r="N48" s="38"/>
      <c r="O48" s="83"/>
      <c r="P48" s="83"/>
      <c r="Q48" s="1042"/>
      <c r="R48" s="985"/>
      <c r="S48" s="992"/>
      <c r="T48" s="1030" t="str">
        <f>IF(R48="","",R48*S48/100)</f>
        <v/>
      </c>
      <c r="U48" s="992"/>
      <c r="V48" s="174"/>
      <c r="W48" s="1000" t="str">
        <f>IF(R48="","",R48*U48/100)</f>
        <v/>
      </c>
      <c r="X48" s="1001"/>
    </row>
    <row r="49" spans="1:24" ht="4.9000000000000004" customHeight="1" x14ac:dyDescent="0.25">
      <c r="B49" s="31"/>
      <c r="C49" s="84"/>
      <c r="D49" s="29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2"/>
      <c r="P49" s="32"/>
      <c r="Q49" s="1043"/>
      <c r="R49" s="986"/>
      <c r="S49" s="993"/>
      <c r="T49" s="1031"/>
      <c r="U49" s="993"/>
      <c r="V49" s="175"/>
      <c r="W49" s="1002"/>
      <c r="X49" s="1003"/>
    </row>
    <row r="50" spans="1:24" ht="11.5" customHeight="1" x14ac:dyDescent="0.25">
      <c r="B50" s="31" t="s">
        <v>440</v>
      </c>
      <c r="C50" s="84"/>
      <c r="D50" s="86"/>
      <c r="E50" s="1040"/>
      <c r="F50" s="1041"/>
      <c r="G50" s="1041"/>
      <c r="H50" s="1041"/>
      <c r="I50" s="1041"/>
      <c r="J50" s="1041"/>
      <c r="K50" s="1041"/>
      <c r="L50" s="1041"/>
      <c r="M50" s="1010"/>
      <c r="N50" s="1010"/>
      <c r="O50" s="526"/>
      <c r="P50" s="89"/>
      <c r="Q50" s="1044"/>
      <c r="R50" s="987"/>
      <c r="S50" s="1026"/>
      <c r="T50" s="1032"/>
      <c r="U50" s="1026"/>
      <c r="V50" s="176"/>
      <c r="W50" s="1028"/>
      <c r="X50" s="1029"/>
    </row>
    <row r="51" spans="1:24" ht="19.149999999999999" customHeight="1" x14ac:dyDescent="0.25">
      <c r="B51" s="1039" t="s">
        <v>101</v>
      </c>
      <c r="C51" s="1046"/>
      <c r="D51" s="377"/>
      <c r="E51" s="377" t="s">
        <v>40</v>
      </c>
      <c r="F51" s="377"/>
      <c r="G51" s="82"/>
      <c r="H51" s="82"/>
      <c r="I51" s="82"/>
      <c r="J51" s="82"/>
      <c r="K51" s="82"/>
      <c r="L51" s="41"/>
      <c r="M51" s="41"/>
      <c r="N51" s="41"/>
      <c r="O51" s="41"/>
      <c r="P51" s="41"/>
      <c r="Q51" s="41"/>
      <c r="R51" s="375"/>
      <c r="S51" s="82"/>
      <c r="T51" s="82"/>
      <c r="U51" s="82"/>
      <c r="V51" s="335"/>
      <c r="W51" s="82"/>
      <c r="X51" s="82"/>
    </row>
    <row r="52" spans="1:24" ht="12" customHeight="1" x14ac:dyDescent="0.25">
      <c r="B52" s="837" t="s">
        <v>102</v>
      </c>
      <c r="C52" s="837"/>
      <c r="D52" s="31"/>
      <c r="E52" s="101" t="s">
        <v>154</v>
      </c>
      <c r="F52" s="31"/>
      <c r="G52" s="31"/>
      <c r="H52" s="31"/>
      <c r="I52" s="31"/>
      <c r="J52" s="31"/>
      <c r="K52" s="31"/>
      <c r="L52" s="1012"/>
      <c r="M52" s="1013"/>
      <c r="N52" s="1013"/>
      <c r="O52" s="1013"/>
      <c r="P52" s="1013"/>
      <c r="Q52" s="1014"/>
      <c r="S52" s="31"/>
      <c r="T52" s="31"/>
      <c r="U52" s="31"/>
      <c r="V52" s="172"/>
      <c r="W52" s="31"/>
      <c r="X52" s="31"/>
    </row>
    <row r="53" spans="1:24" ht="12" customHeight="1" x14ac:dyDescent="0.25">
      <c r="B53" s="31"/>
      <c r="C53" s="93"/>
      <c r="D53" s="31"/>
      <c r="E53" s="138" t="s">
        <v>466</v>
      </c>
      <c r="F53" s="31"/>
      <c r="G53" s="31"/>
      <c r="H53" s="31"/>
      <c r="I53" s="31"/>
      <c r="J53" s="31"/>
      <c r="K53" s="31"/>
      <c r="L53" s="1015"/>
      <c r="M53" s="1016"/>
      <c r="N53" s="1016"/>
      <c r="O53" s="1016"/>
      <c r="P53" s="1016"/>
      <c r="Q53" s="1017"/>
      <c r="R53" s="378"/>
      <c r="S53" s="31"/>
      <c r="T53" s="31"/>
      <c r="U53" s="31"/>
      <c r="V53" s="172"/>
      <c r="W53" s="31"/>
      <c r="X53" s="31"/>
    </row>
    <row r="54" spans="1:24" ht="21" customHeight="1" x14ac:dyDescent="0.25">
      <c r="B54" s="1011" t="s">
        <v>103</v>
      </c>
      <c r="C54" s="1011"/>
      <c r="D54" s="41"/>
      <c r="E54" s="41" t="s">
        <v>41</v>
      </c>
      <c r="F54" s="41"/>
      <c r="G54" s="41"/>
      <c r="H54" s="41"/>
      <c r="I54" s="41"/>
      <c r="J54" s="41"/>
      <c r="K54" s="41"/>
      <c r="L54" s="1035"/>
      <c r="M54" s="1036"/>
      <c r="N54" s="1036"/>
      <c r="O54" s="1036"/>
      <c r="P54" s="1036"/>
      <c r="Q54" s="1037"/>
      <c r="R54" s="378"/>
      <c r="S54" s="41"/>
      <c r="T54" s="432" t="str">
        <f>IF(AND(U15="",R64=0),"",IF(U15&lt;&gt;R64,"Finanzierung ungleich Kosten",""))</f>
        <v/>
      </c>
      <c r="U54" s="41"/>
      <c r="V54" s="60"/>
      <c r="W54" s="41"/>
      <c r="X54" s="41"/>
    </row>
    <row r="55" spans="1:24" ht="11.15" customHeight="1" x14ac:dyDescent="0.25">
      <c r="B55" s="1011" t="s">
        <v>104</v>
      </c>
      <c r="C55" s="1011"/>
      <c r="D55" s="337"/>
      <c r="E55" s="31" t="s">
        <v>42</v>
      </c>
      <c r="F55" s="31"/>
      <c r="G55" s="31"/>
      <c r="H55" s="31"/>
      <c r="I55" s="31"/>
      <c r="J55" s="31"/>
      <c r="K55" s="31"/>
      <c r="L55" s="1012"/>
      <c r="M55" s="1013"/>
      <c r="N55" s="1013"/>
      <c r="O55" s="1013"/>
      <c r="P55" s="1013"/>
      <c r="Q55" s="1014"/>
      <c r="R55" s="378"/>
      <c r="S55" s="31"/>
      <c r="T55" s="513" t="str">
        <f>IF(R64&lt;&gt;U15,"Der Gesamtbetrag muss Ziffer 8. decken.","")</f>
        <v/>
      </c>
      <c r="U55" s="31"/>
      <c r="V55" s="172"/>
      <c r="W55" s="31"/>
      <c r="X55" s="31"/>
    </row>
    <row r="56" spans="1:24" ht="11.15" customHeight="1" x14ac:dyDescent="0.25">
      <c r="A56" s="838">
        <f ca="1">TODAY()</f>
        <v>45996</v>
      </c>
      <c r="B56" s="1011"/>
      <c r="C56" s="1011"/>
      <c r="D56" s="31"/>
      <c r="E56" s="95" t="s">
        <v>43</v>
      </c>
      <c r="F56" s="31"/>
      <c r="G56" s="31"/>
      <c r="H56" s="31"/>
      <c r="I56" s="31"/>
      <c r="J56" s="31"/>
      <c r="K56" s="31"/>
      <c r="L56" s="1015"/>
      <c r="M56" s="1016"/>
      <c r="N56" s="1016"/>
      <c r="O56" s="1016"/>
      <c r="P56" s="1016"/>
      <c r="Q56" s="1017"/>
      <c r="R56" s="378"/>
      <c r="S56" s="31"/>
      <c r="T56" s="96"/>
      <c r="U56" s="31"/>
      <c r="V56" s="172"/>
      <c r="W56" s="139"/>
      <c r="X56" s="139"/>
    </row>
    <row r="57" spans="1:24" ht="12" customHeight="1" x14ac:dyDescent="0.25">
      <c r="A57" s="838"/>
      <c r="B57" s="1011" t="s">
        <v>105</v>
      </c>
      <c r="C57" s="1011"/>
      <c r="D57" s="337"/>
      <c r="E57" s="31" t="s">
        <v>118</v>
      </c>
      <c r="F57" s="31"/>
      <c r="G57" s="31"/>
      <c r="H57" s="31"/>
      <c r="I57" s="31"/>
      <c r="J57" s="31"/>
      <c r="K57" s="31"/>
      <c r="L57" s="1012"/>
      <c r="M57" s="1013"/>
      <c r="N57" s="1013"/>
      <c r="O57" s="1013"/>
      <c r="P57" s="1013"/>
      <c r="Q57" s="1014"/>
      <c r="R57" s="378"/>
      <c r="S57" s="31"/>
      <c r="T57" s="31"/>
      <c r="U57" s="31"/>
      <c r="V57" s="172"/>
      <c r="W57" s="31"/>
      <c r="X57" s="31"/>
    </row>
    <row r="58" spans="1:24" ht="12" customHeight="1" x14ac:dyDescent="0.25">
      <c r="A58" s="838"/>
      <c r="B58" s="31"/>
      <c r="C58" s="93"/>
      <c r="D58" s="31"/>
      <c r="E58" s="95" t="s">
        <v>119</v>
      </c>
      <c r="F58" s="31"/>
      <c r="G58" s="31"/>
      <c r="H58" s="31"/>
      <c r="I58" s="31"/>
      <c r="J58" s="31"/>
      <c r="K58" s="31"/>
      <c r="L58" s="1015"/>
      <c r="M58" s="1016"/>
      <c r="N58" s="1016"/>
      <c r="O58" s="1016"/>
      <c r="P58" s="1016"/>
      <c r="Q58" s="1017"/>
      <c r="R58" s="378"/>
      <c r="S58" s="31"/>
      <c r="T58" s="31"/>
      <c r="U58" s="31"/>
      <c r="V58" s="172"/>
      <c r="W58" s="140"/>
      <c r="X58" s="140"/>
    </row>
    <row r="59" spans="1:24" ht="12" customHeight="1" x14ac:dyDescent="0.25">
      <c r="A59" s="838"/>
      <c r="B59" s="1011" t="s">
        <v>150</v>
      </c>
      <c r="C59" s="1011"/>
      <c r="D59" s="31"/>
      <c r="E59" s="31" t="s">
        <v>94</v>
      </c>
      <c r="F59" s="31"/>
      <c r="G59" s="31"/>
      <c r="H59" s="31"/>
      <c r="I59" s="31"/>
      <c r="J59" s="31"/>
      <c r="K59" s="31"/>
      <c r="L59" s="1012"/>
      <c r="M59" s="1013"/>
      <c r="N59" s="1013"/>
      <c r="O59" s="1013"/>
      <c r="P59" s="1013"/>
      <c r="Q59" s="1014"/>
      <c r="R59" s="378"/>
      <c r="S59" s="70"/>
      <c r="T59" s="31"/>
      <c r="U59" s="31"/>
      <c r="V59" s="172"/>
      <c r="W59" s="141"/>
      <c r="X59" s="141"/>
    </row>
    <row r="60" spans="1:24" ht="12" customHeight="1" x14ac:dyDescent="0.25">
      <c r="A60" s="838"/>
      <c r="B60" s="31"/>
      <c r="C60" s="93"/>
      <c r="D60" s="31"/>
      <c r="E60" s="95" t="s">
        <v>93</v>
      </c>
      <c r="F60" s="31"/>
      <c r="G60" s="31"/>
      <c r="H60" s="31"/>
      <c r="I60" s="31"/>
      <c r="J60" s="31"/>
      <c r="K60" s="31"/>
      <c r="L60" s="1015"/>
      <c r="M60" s="1016"/>
      <c r="N60" s="1016"/>
      <c r="O60" s="1016"/>
      <c r="P60" s="1016"/>
      <c r="Q60" s="1017"/>
      <c r="R60" s="378"/>
      <c r="S60" s="70"/>
      <c r="T60" s="31"/>
      <c r="U60" s="31"/>
      <c r="V60" s="172"/>
      <c r="W60" s="142"/>
      <c r="X60" s="142"/>
    </row>
    <row r="61" spans="1:24" ht="12" customHeight="1" x14ac:dyDescent="0.25">
      <c r="A61" s="838"/>
      <c r="B61" s="837" t="s">
        <v>151</v>
      </c>
      <c r="C61" s="837"/>
      <c r="D61" s="31"/>
      <c r="E61" s="138" t="s">
        <v>435</v>
      </c>
      <c r="F61" s="31"/>
      <c r="G61" s="31"/>
      <c r="H61" s="31"/>
      <c r="I61" s="31"/>
      <c r="J61" s="31"/>
      <c r="K61" s="31"/>
      <c r="L61" s="1012"/>
      <c r="M61" s="1013"/>
      <c r="N61" s="1013"/>
      <c r="O61" s="1013"/>
      <c r="P61" s="1013"/>
      <c r="Q61" s="1014"/>
      <c r="R61" s="378"/>
      <c r="S61" s="1022"/>
      <c r="T61" s="1022"/>
      <c r="U61" s="1022"/>
      <c r="V61" s="178"/>
      <c r="W61" s="143"/>
      <c r="X61" s="143"/>
    </row>
    <row r="62" spans="1:24" ht="12" customHeight="1" x14ac:dyDescent="0.25">
      <c r="A62" s="838"/>
      <c r="B62" s="31"/>
      <c r="C62" s="93"/>
      <c r="D62" s="31"/>
      <c r="E62" s="1020" t="s">
        <v>434</v>
      </c>
      <c r="F62" s="713"/>
      <c r="G62" s="713"/>
      <c r="H62" s="713"/>
      <c r="I62" s="713"/>
      <c r="J62" s="713"/>
      <c r="K62" s="31"/>
      <c r="L62" s="1015"/>
      <c r="M62" s="1016"/>
      <c r="N62" s="1016"/>
      <c r="O62" s="1016"/>
      <c r="P62" s="1016"/>
      <c r="Q62" s="1017"/>
      <c r="R62" s="378"/>
      <c r="S62" s="31"/>
      <c r="T62" s="31"/>
      <c r="U62" s="31"/>
      <c r="V62" s="172"/>
      <c r="W62" s="143"/>
      <c r="X62" s="143"/>
    </row>
    <row r="63" spans="1:24" ht="16" customHeight="1" x14ac:dyDescent="0.25">
      <c r="A63" s="838"/>
      <c r="B63" s="837" t="s">
        <v>152</v>
      </c>
      <c r="C63" s="837"/>
      <c r="D63" s="31"/>
      <c r="E63" s="31" t="s">
        <v>44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76">
        <f>SUM(L52:Q62)</f>
        <v>0</v>
      </c>
      <c r="Q63" s="31"/>
      <c r="R63" s="379" t="str">
        <f>IF(P63=0,"",P63)</f>
        <v/>
      </c>
      <c r="S63" s="31"/>
      <c r="T63" s="1021" t="str">
        <f>IF(OR(R63="",U15=""),"",(SUM(L52:Q62))/U15*100)</f>
        <v/>
      </c>
      <c r="U63" s="1021"/>
      <c r="V63" s="1021"/>
      <c r="W63" s="1021"/>
      <c r="X63" s="333"/>
    </row>
    <row r="64" spans="1:24" s="4" customFormat="1" ht="16" customHeight="1" x14ac:dyDescent="0.25">
      <c r="A64" s="838"/>
      <c r="B64" s="1011" t="s">
        <v>106</v>
      </c>
      <c r="C64" s="1011"/>
      <c r="D64" s="41"/>
      <c r="E64" s="67" t="s">
        <v>45</v>
      </c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76"/>
      <c r="R64" s="131" t="str">
        <f>IF(SUM(R23:R50)+P63=0,"",SUM(R23:R50)+P63)</f>
        <v/>
      </c>
      <c r="S64" s="41"/>
      <c r="T64" s="41"/>
      <c r="U64" s="41"/>
      <c r="V64" s="60"/>
      <c r="W64" s="41"/>
      <c r="X64" s="41"/>
    </row>
    <row r="65" spans="1:24" s="4" customFormat="1" ht="16" customHeight="1" x14ac:dyDescent="0.25">
      <c r="A65" s="838"/>
      <c r="B65" s="1011" t="s">
        <v>107</v>
      </c>
      <c r="C65" s="1011"/>
      <c r="D65" s="41"/>
      <c r="E65" s="467" t="s">
        <v>391</v>
      </c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76"/>
      <c r="T65" s="131" t="str">
        <f>IF(SUM(T23:T50)=0,"",SUM(T23:T50))</f>
        <v/>
      </c>
      <c r="U65" s="69"/>
      <c r="V65" s="60"/>
      <c r="W65" s="41"/>
      <c r="X65" s="41"/>
    </row>
    <row r="66" spans="1:24" s="4" customFormat="1" ht="16" customHeight="1" x14ac:dyDescent="0.25">
      <c r="A66" s="838"/>
      <c r="B66" s="1011" t="s">
        <v>108</v>
      </c>
      <c r="C66" s="1011"/>
      <c r="D66" s="41"/>
      <c r="E66" s="1018" t="s">
        <v>392</v>
      </c>
      <c r="F66" s="1019"/>
      <c r="G66" s="1019"/>
      <c r="H66" s="1019"/>
      <c r="I66" s="1019"/>
      <c r="J66" s="1019"/>
      <c r="K66" s="1019"/>
      <c r="L66" s="1019"/>
      <c r="M66" s="1019"/>
      <c r="N66" s="1019"/>
      <c r="O66" s="1019"/>
      <c r="P66" s="1019"/>
      <c r="Q66" s="1019"/>
      <c r="R66" s="1019"/>
      <c r="S66" s="67"/>
      <c r="T66" s="67"/>
      <c r="U66" s="67"/>
      <c r="V66" s="410"/>
      <c r="W66" s="1024" t="str">
        <f>IF(SUM(W23:W50)=0,"",SUM(W23:W50))</f>
        <v/>
      </c>
      <c r="X66" s="1025"/>
    </row>
    <row r="67" spans="1:24" ht="16" customHeight="1" x14ac:dyDescent="0.25">
      <c r="A67" s="838"/>
      <c r="B67" s="1011" t="s">
        <v>109</v>
      </c>
      <c r="C67" s="1011"/>
      <c r="D67" s="41"/>
      <c r="E67" s="201" t="s">
        <v>321</v>
      </c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9" t="s">
        <v>46</v>
      </c>
      <c r="S67" s="60"/>
      <c r="T67" s="420" t="s">
        <v>386</v>
      </c>
      <c r="U67" s="60"/>
      <c r="V67" s="60"/>
      <c r="W67" s="1023" t="s">
        <v>35</v>
      </c>
      <c r="X67" s="1023"/>
    </row>
    <row r="68" spans="1:24" ht="18" customHeight="1" x14ac:dyDescent="0.25">
      <c r="A68" s="838"/>
      <c r="B68" s="31"/>
      <c r="C68" s="93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97" t="str">
        <f>R64</f>
        <v/>
      </c>
      <c r="S68" s="33"/>
      <c r="T68" s="97" t="str">
        <f>T65</f>
        <v/>
      </c>
      <c r="U68" s="33"/>
      <c r="V68" s="178"/>
      <c r="W68" s="1024" t="str">
        <f>W66</f>
        <v/>
      </c>
      <c r="X68" s="1025"/>
    </row>
    <row r="69" spans="1:24" ht="6" customHeight="1" thickBot="1" x14ac:dyDescent="0.3">
      <c r="A69" s="838"/>
      <c r="B69" s="355"/>
      <c r="C69" s="380"/>
      <c r="D69" s="355"/>
      <c r="E69" s="355"/>
      <c r="F69" s="355"/>
      <c r="G69" s="355"/>
      <c r="H69" s="355"/>
      <c r="I69" s="355"/>
      <c r="J69" s="355"/>
      <c r="K69" s="355"/>
      <c r="L69" s="355"/>
      <c r="M69" s="355"/>
      <c r="N69" s="355"/>
      <c r="O69" s="355"/>
      <c r="P69" s="355"/>
      <c r="Q69" s="355"/>
      <c r="R69" s="355"/>
      <c r="S69" s="355"/>
      <c r="T69" s="355"/>
      <c r="U69" s="355"/>
      <c r="V69" s="374"/>
      <c r="W69" s="355"/>
      <c r="X69" s="464"/>
    </row>
    <row r="70" spans="1:24" ht="6.75" customHeight="1" x14ac:dyDescent="0.25">
      <c r="A70" s="164"/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5"/>
      <c r="T70" s="165"/>
      <c r="U70" s="165"/>
      <c r="V70" s="179"/>
      <c r="W70" s="165"/>
      <c r="X70" s="165"/>
    </row>
    <row r="71" spans="1:24" x14ac:dyDescent="0.25">
      <c r="A71" s="164"/>
      <c r="B71" s="163" t="s">
        <v>141</v>
      </c>
      <c r="C71" s="164"/>
      <c r="D71" s="164"/>
      <c r="E71" s="164"/>
      <c r="F71" s="164"/>
      <c r="G71" s="465" t="str">
        <f>IF(Antrag!F71="","",Antrag!F71)</f>
        <v/>
      </c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80"/>
      <c r="W71" s="712" t="s">
        <v>536</v>
      </c>
      <c r="X71" s="712"/>
    </row>
    <row r="72" spans="1:24" ht="6" customHeight="1" x14ac:dyDescent="0.25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80"/>
      <c r="W72" s="164"/>
      <c r="X72" s="164"/>
    </row>
    <row r="73" spans="1:24" ht="1" customHeight="1" x14ac:dyDescent="0.25"/>
  </sheetData>
  <sheetProtection algorithmName="SHA-512" hashValue="6UDU9G0qFh2udg9uAyfTPAwLTVsbFUgoJMYdNOgoUxy9gkishShsOLPxefvjwPq0GrSTbGPHuvhjBLaJB9rbKQ==" saltValue="TKuyAbnpZUzc75zIf1eolw==" spinCount="100000" sheet="1"/>
  <customSheetViews>
    <customSheetView guid="{A9CD2B30-8F87-11D4-BDDB-400009F05927}" hiddenColumns="1" showRuler="0">
      <selection activeCell="S26" sqref="S26:S29"/>
      <pageMargins left="0.59055118110236227" right="0.39370078740157483" top="0.39370078740157483" bottom="0.39370078740157483" header="0.51181102362204722" footer="0.11811023622047245"/>
      <pageSetup paperSize="9" orientation="portrait" verticalDpi="0" r:id="rId1"/>
      <headerFooter alignWithMargins="0">
        <oddFooter>&amp;C&amp;"Times New Roman,Standard"&amp;8- 5 -</oddFooter>
      </headerFooter>
    </customSheetView>
  </customSheetViews>
  <mergeCells count="132">
    <mergeCell ref="E37:N37"/>
    <mergeCell ref="T23:T25"/>
    <mergeCell ref="Q23:Q25"/>
    <mergeCell ref="T26:T28"/>
    <mergeCell ref="R23:R25"/>
    <mergeCell ref="B2:C2"/>
    <mergeCell ref="S19:X20"/>
    <mergeCell ref="U21:X21"/>
    <mergeCell ref="Q19:R19"/>
    <mergeCell ref="S21:T21"/>
    <mergeCell ref="B19:C19"/>
    <mergeCell ref="B4:C4"/>
    <mergeCell ref="U8:W8"/>
    <mergeCell ref="U9:W9"/>
    <mergeCell ref="B5:C5"/>
    <mergeCell ref="U4:W4"/>
    <mergeCell ref="U5:W5"/>
    <mergeCell ref="U6:W6"/>
    <mergeCell ref="U7:W7"/>
    <mergeCell ref="R48:R50"/>
    <mergeCell ref="R45:R47"/>
    <mergeCell ref="S45:S47"/>
    <mergeCell ref="W29:X31"/>
    <mergeCell ref="W38:X40"/>
    <mergeCell ref="E40:N40"/>
    <mergeCell ref="T29:T31"/>
    <mergeCell ref="U29:U31"/>
    <mergeCell ref="Q38:Q40"/>
    <mergeCell ref="U35:U37"/>
    <mergeCell ref="W35:X37"/>
    <mergeCell ref="U38:U40"/>
    <mergeCell ref="R35:R37"/>
    <mergeCell ref="R38:R40"/>
    <mergeCell ref="S38:S40"/>
    <mergeCell ref="U45:U47"/>
    <mergeCell ref="S35:S37"/>
    <mergeCell ref="Q29:Q31"/>
    <mergeCell ref="R29:R31"/>
    <mergeCell ref="S29:S31"/>
    <mergeCell ref="Q45:Q47"/>
    <mergeCell ref="Q35:Q37"/>
    <mergeCell ref="W45:X47"/>
    <mergeCell ref="E47:N47"/>
    <mergeCell ref="L54:Q54"/>
    <mergeCell ref="L52:Q53"/>
    <mergeCell ref="B6:C6"/>
    <mergeCell ref="B7:C7"/>
    <mergeCell ref="B9:C9"/>
    <mergeCell ref="B8:C8"/>
    <mergeCell ref="B18:C18"/>
    <mergeCell ref="B12:C12"/>
    <mergeCell ref="B11:C11"/>
    <mergeCell ref="B10:C10"/>
    <mergeCell ref="B14:C14"/>
    <mergeCell ref="B15:C15"/>
    <mergeCell ref="E50:N50"/>
    <mergeCell ref="Q48:Q50"/>
    <mergeCell ref="I13:Q13"/>
    <mergeCell ref="B51:C51"/>
    <mergeCell ref="B52:C52"/>
    <mergeCell ref="B54:C54"/>
    <mergeCell ref="B41:C41"/>
    <mergeCell ref="Q26:Q28"/>
    <mergeCell ref="Q32:Q34"/>
    <mergeCell ref="Q42:Q44"/>
    <mergeCell ref="E44:N44"/>
    <mergeCell ref="E12:T12"/>
    <mergeCell ref="W71:X71"/>
    <mergeCell ref="T63:W63"/>
    <mergeCell ref="S61:U61"/>
    <mergeCell ref="W26:X28"/>
    <mergeCell ref="W67:X67"/>
    <mergeCell ref="W68:X68"/>
    <mergeCell ref="U48:U50"/>
    <mergeCell ref="W66:X66"/>
    <mergeCell ref="W41:X41"/>
    <mergeCell ref="W42:X44"/>
    <mergeCell ref="W48:X50"/>
    <mergeCell ref="U42:U44"/>
    <mergeCell ref="T42:T44"/>
    <mergeCell ref="T48:T50"/>
    <mergeCell ref="S48:S50"/>
    <mergeCell ref="U26:U28"/>
    <mergeCell ref="S26:S28"/>
    <mergeCell ref="T45:T47"/>
    <mergeCell ref="S42:S44"/>
    <mergeCell ref="S32:S34"/>
    <mergeCell ref="T32:T34"/>
    <mergeCell ref="U32:U34"/>
    <mergeCell ref="W32:X34"/>
    <mergeCell ref="T38:T40"/>
    <mergeCell ref="A56:A69"/>
    <mergeCell ref="B67:C67"/>
    <mergeCell ref="L55:Q56"/>
    <mergeCell ref="L57:Q58"/>
    <mergeCell ref="L59:Q60"/>
    <mergeCell ref="L61:Q62"/>
    <mergeCell ref="B63:C63"/>
    <mergeCell ref="B64:C64"/>
    <mergeCell ref="B65:C65"/>
    <mergeCell ref="B66:C66"/>
    <mergeCell ref="E66:R66"/>
    <mergeCell ref="E62:J62"/>
    <mergeCell ref="B59:C59"/>
    <mergeCell ref="B61:C61"/>
    <mergeCell ref="B55:C55"/>
    <mergeCell ref="B56:C56"/>
    <mergeCell ref="B57:C57"/>
    <mergeCell ref="R42:R44"/>
    <mergeCell ref="T2:T3"/>
    <mergeCell ref="E6:T6"/>
    <mergeCell ref="E7:T7"/>
    <mergeCell ref="E9:T9"/>
    <mergeCell ref="E10:T10"/>
    <mergeCell ref="E11:T11"/>
    <mergeCell ref="Q20:R20"/>
    <mergeCell ref="U23:U25"/>
    <mergeCell ref="U15:W15"/>
    <mergeCell ref="U10:W10"/>
    <mergeCell ref="U11:W11"/>
    <mergeCell ref="U12:W12"/>
    <mergeCell ref="W22:X22"/>
    <mergeCell ref="W23:X25"/>
    <mergeCell ref="U13:W13"/>
    <mergeCell ref="S23:S25"/>
    <mergeCell ref="R26:R28"/>
    <mergeCell ref="R32:R34"/>
    <mergeCell ref="T35:T37"/>
    <mergeCell ref="E25:N25"/>
    <mergeCell ref="E28:N28"/>
    <mergeCell ref="E31:N31"/>
    <mergeCell ref="E34:N34"/>
  </mergeCells>
  <phoneticPr fontId="4" type="noConversion"/>
  <pageMargins left="0.59055118110236227" right="0.39370078740157483" top="0.39370078740157483" bottom="0.39370078740157483" header="0.51181102362204722" footer="0.11811023622047245"/>
  <pageSetup paperSize="9" scale="96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>
    <pageSetUpPr fitToPage="1"/>
  </sheetPr>
  <dimension ref="A1:Z47"/>
  <sheetViews>
    <sheetView showGridLines="0" zoomScale="150" zoomScaleNormal="150" workbookViewId="0">
      <selection activeCell="Q3" sqref="Q3:S3"/>
    </sheetView>
  </sheetViews>
  <sheetFormatPr baseColWidth="10" defaultColWidth="9.7265625" defaultRowHeight="11.5" x14ac:dyDescent="0.25"/>
  <cols>
    <col min="1" max="1" width="7.81640625" style="8" customWidth="1"/>
    <col min="2" max="3" width="1.7265625" style="3" customWidth="1"/>
    <col min="4" max="6" width="2.26953125" style="3" customWidth="1"/>
    <col min="7" max="7" width="1.7265625" style="3" customWidth="1"/>
    <col min="8" max="8" width="6.26953125" style="3" customWidth="1"/>
    <col min="9" max="9" width="15.453125" style="3" customWidth="1"/>
    <col min="10" max="10" width="4.1796875" style="3" customWidth="1"/>
    <col min="11" max="11" width="3.26953125" style="3" customWidth="1"/>
    <col min="12" max="12" width="4.54296875" style="3" customWidth="1"/>
    <col min="13" max="13" width="2.26953125" style="3" customWidth="1"/>
    <col min="14" max="14" width="5.7265625" style="3" customWidth="1"/>
    <col min="15" max="15" width="1.7265625" style="3" customWidth="1"/>
    <col min="16" max="16" width="3" style="3" customWidth="1"/>
    <col min="17" max="17" width="3.81640625" style="9" customWidth="1"/>
    <col min="18" max="18" width="2.7265625" style="12" customWidth="1"/>
    <col min="19" max="19" width="2.1796875" style="12" customWidth="1"/>
    <col min="20" max="20" width="4.7265625" style="9" customWidth="1"/>
    <col min="21" max="21" width="8" style="3" customWidth="1"/>
    <col min="22" max="22" width="1.453125" style="3" customWidth="1"/>
    <col min="23" max="23" width="12" style="3" customWidth="1"/>
    <col min="24" max="24" width="13.453125" style="3" customWidth="1"/>
    <col min="25" max="25" width="9.7265625" style="3" customWidth="1"/>
    <col min="26" max="26" width="10.7265625" style="3" customWidth="1"/>
    <col min="27" max="16384" width="9.7265625" style="3"/>
  </cols>
  <sheetData>
    <row r="1" spans="1:26" ht="39.75" customHeight="1" x14ac:dyDescent="0.25">
      <c r="A1" s="387" t="s">
        <v>20</v>
      </c>
      <c r="B1" s="1055" t="s">
        <v>53</v>
      </c>
      <c r="C1" s="1055"/>
      <c r="D1" s="1055"/>
      <c r="E1" s="1055"/>
      <c r="F1" s="1055"/>
      <c r="G1" s="1055"/>
      <c r="H1" s="1055"/>
      <c r="I1" s="1055"/>
      <c r="J1" s="1055"/>
      <c r="K1" s="1055"/>
      <c r="L1" s="1055"/>
      <c r="M1" s="1055"/>
      <c r="N1" s="1055"/>
      <c r="O1" s="1055"/>
      <c r="P1" s="1055"/>
      <c r="Q1" s="1055"/>
      <c r="R1" s="1055"/>
      <c r="S1" s="1055"/>
      <c r="T1" s="1055"/>
      <c r="U1" s="1055"/>
      <c r="V1" s="1055"/>
      <c r="W1" s="1055"/>
    </row>
    <row r="2" spans="1:26" s="4" customFormat="1" ht="24" customHeight="1" x14ac:dyDescent="0.25">
      <c r="A2" s="373" t="s">
        <v>178</v>
      </c>
      <c r="B2" s="393" t="s">
        <v>355</v>
      </c>
      <c r="C2" s="73"/>
      <c r="D2" s="73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71"/>
      <c r="R2" s="72"/>
      <c r="S2" s="72"/>
      <c r="T2" s="71"/>
      <c r="U2" s="63"/>
      <c r="V2" s="63"/>
      <c r="W2" s="428" t="s">
        <v>383</v>
      </c>
    </row>
    <row r="3" spans="1:26" ht="21" customHeight="1" x14ac:dyDescent="0.25">
      <c r="A3" s="373" t="s">
        <v>177</v>
      </c>
      <c r="B3" s="1073" t="s">
        <v>388</v>
      </c>
      <c r="C3" s="1073"/>
      <c r="D3" s="1073"/>
      <c r="E3" s="1073"/>
      <c r="F3" s="1073"/>
      <c r="G3" s="1073"/>
      <c r="H3" s="1073"/>
      <c r="I3" s="1073"/>
      <c r="J3" s="1074" t="str">
        <f>IF(SUM(Gebäude!BC36,Gebäude!BC38)=0,"",SUM(Gebäude!BC36,Gebäude!BC38))</f>
        <v/>
      </c>
      <c r="K3" s="1074"/>
      <c r="L3" s="1056" t="s">
        <v>322</v>
      </c>
      <c r="M3" s="1056"/>
      <c r="N3" s="1056"/>
      <c r="O3" s="1056"/>
      <c r="P3" s="62" t="s">
        <v>49</v>
      </c>
      <c r="Q3" s="1062"/>
      <c r="R3" s="1062"/>
      <c r="S3" s="1062"/>
      <c r="T3" s="61" t="s">
        <v>86</v>
      </c>
      <c r="U3" s="184" t="s">
        <v>352</v>
      </c>
      <c r="V3" s="421"/>
      <c r="W3" s="401" t="str">
        <f t="shared" ref="W3:W8" si="0">IF(OR(J3="",Q3=""),"",ROUND(J3*Q3*12,0))</f>
        <v/>
      </c>
    </row>
    <row r="4" spans="1:26" ht="21" customHeight="1" x14ac:dyDescent="0.25">
      <c r="A4" s="373" t="s">
        <v>179</v>
      </c>
      <c r="B4" s="1073" t="s">
        <v>389</v>
      </c>
      <c r="C4" s="1073"/>
      <c r="D4" s="1073"/>
      <c r="E4" s="1073"/>
      <c r="F4" s="1073"/>
      <c r="G4" s="1073"/>
      <c r="H4" s="1073"/>
      <c r="I4" s="1073"/>
      <c r="J4" s="953" t="str">
        <f>IF(SUM(Gebäude!BL38,Gebäude!BL36)=0,"",SUM(Gebäude!BL38,Gebäude!BL36))</f>
        <v/>
      </c>
      <c r="K4" s="953"/>
      <c r="L4" s="1056" t="s">
        <v>323</v>
      </c>
      <c r="M4" s="1056"/>
      <c r="N4" s="1056"/>
      <c r="O4" s="1056"/>
      <c r="P4" s="62" t="s">
        <v>49</v>
      </c>
      <c r="Q4" s="1063"/>
      <c r="R4" s="1063"/>
      <c r="S4" s="1063"/>
      <c r="T4" s="61" t="s">
        <v>86</v>
      </c>
      <c r="U4" s="184" t="s">
        <v>352</v>
      </c>
      <c r="V4" s="421"/>
      <c r="W4" s="401" t="str">
        <f t="shared" si="0"/>
        <v/>
      </c>
    </row>
    <row r="5" spans="1:26" ht="21" customHeight="1" x14ac:dyDescent="0.25">
      <c r="A5" s="373" t="s">
        <v>180</v>
      </c>
      <c r="B5" s="1058" t="s">
        <v>50</v>
      </c>
      <c r="C5" s="1058"/>
      <c r="D5" s="1058"/>
      <c r="E5" s="1058"/>
      <c r="F5" s="1058"/>
      <c r="G5" s="1058"/>
      <c r="H5" s="1058"/>
      <c r="I5" s="1058"/>
      <c r="J5" s="953" t="str">
        <f>Gebäude!AB58</f>
        <v/>
      </c>
      <c r="K5" s="953"/>
      <c r="L5" s="429" t="s">
        <v>95</v>
      </c>
      <c r="M5" s="430"/>
      <c r="N5" s="429"/>
      <c r="O5" s="429"/>
      <c r="P5" s="62" t="s">
        <v>69</v>
      </c>
      <c r="Q5" s="1059"/>
      <c r="R5" s="1059"/>
      <c r="S5" s="1059"/>
      <c r="T5" s="61" t="s">
        <v>86</v>
      </c>
      <c r="U5" s="426" t="s">
        <v>352</v>
      </c>
      <c r="V5" s="422"/>
      <c r="W5" s="401" t="str">
        <f t="shared" si="0"/>
        <v/>
      </c>
    </row>
    <row r="6" spans="1:26" ht="21" customHeight="1" x14ac:dyDescent="0.25">
      <c r="A6" s="373" t="s">
        <v>181</v>
      </c>
      <c r="B6" s="1065" t="s">
        <v>328</v>
      </c>
      <c r="C6" s="1065"/>
      <c r="D6" s="1065"/>
      <c r="E6" s="1065"/>
      <c r="F6" s="1065"/>
      <c r="G6" s="1065"/>
      <c r="H6" s="1065"/>
      <c r="I6" s="1065"/>
      <c r="J6" s="953" t="str">
        <f>IF(SUM(Gebäude!BF36,Gebäude!BF38,Gebäude!BI36,Gebäude!BI38)=0,"",SUM(Gebäude!BF36,Gebäude!BF38,Gebäude!BI36,Gebäude!BI38))</f>
        <v/>
      </c>
      <c r="K6" s="953"/>
      <c r="L6" s="429" t="s">
        <v>95</v>
      </c>
      <c r="M6" s="430"/>
      <c r="N6" s="429"/>
      <c r="O6" s="429"/>
      <c r="P6" s="62" t="s">
        <v>69</v>
      </c>
      <c r="Q6" s="1059"/>
      <c r="R6" s="1059"/>
      <c r="S6" s="1059"/>
      <c r="T6" s="61" t="s">
        <v>86</v>
      </c>
      <c r="U6" s="426" t="s">
        <v>353</v>
      </c>
      <c r="V6" s="422"/>
      <c r="W6" s="401" t="str">
        <f t="shared" si="0"/>
        <v/>
      </c>
    </row>
    <row r="7" spans="1:26" ht="21" customHeight="1" x14ac:dyDescent="0.25">
      <c r="A7" s="373" t="s">
        <v>324</v>
      </c>
      <c r="B7" s="1058" t="s">
        <v>68</v>
      </c>
      <c r="C7" s="1058"/>
      <c r="D7" s="1058"/>
      <c r="E7" s="1058"/>
      <c r="F7" s="1058"/>
      <c r="G7" s="1058"/>
      <c r="H7" s="1058"/>
      <c r="I7" s="1058"/>
      <c r="J7" s="953" t="str">
        <f>IF(Gebäude!AB38="","",Gebäude!AB38)</f>
        <v/>
      </c>
      <c r="K7" s="953"/>
      <c r="L7" s="429" t="s">
        <v>95</v>
      </c>
      <c r="M7" s="430"/>
      <c r="N7" s="429"/>
      <c r="O7" s="429"/>
      <c r="P7" s="62" t="s">
        <v>49</v>
      </c>
      <c r="Q7" s="1059"/>
      <c r="R7" s="1059"/>
      <c r="S7" s="1059"/>
      <c r="T7" s="61" t="s">
        <v>86</v>
      </c>
      <c r="U7" s="184" t="s">
        <v>353</v>
      </c>
      <c r="V7" s="421"/>
      <c r="W7" s="401" t="str">
        <f t="shared" si="0"/>
        <v/>
      </c>
      <c r="X7" s="514"/>
      <c r="Y7" s="514"/>
      <c r="Z7" s="514"/>
    </row>
    <row r="8" spans="1:26" ht="21" customHeight="1" x14ac:dyDescent="0.25">
      <c r="A8" s="373" t="s">
        <v>325</v>
      </c>
      <c r="B8" s="1064" t="s">
        <v>51</v>
      </c>
      <c r="C8" s="1064"/>
      <c r="D8" s="1064"/>
      <c r="E8" s="1064"/>
      <c r="F8" s="1064"/>
      <c r="G8" s="1064"/>
      <c r="H8" s="1064"/>
      <c r="I8" s="1064"/>
      <c r="J8" s="953" t="str">
        <f>IF(Gebäude!AB40="","",Gebäude!AB40)</f>
        <v/>
      </c>
      <c r="K8" s="953"/>
      <c r="L8" s="424" t="s">
        <v>140</v>
      </c>
      <c r="M8" s="430"/>
      <c r="N8" s="429"/>
      <c r="O8" s="429"/>
      <c r="P8" s="62" t="s">
        <v>69</v>
      </c>
      <c r="Q8" s="1059"/>
      <c r="R8" s="1059"/>
      <c r="S8" s="1059"/>
      <c r="T8" s="61" t="s">
        <v>86</v>
      </c>
      <c r="U8" s="184" t="s">
        <v>352</v>
      </c>
      <c r="V8" s="421"/>
      <c r="W8" s="401" t="str">
        <f t="shared" si="0"/>
        <v/>
      </c>
      <c r="X8" s="514"/>
      <c r="Y8" s="515"/>
      <c r="Z8" s="516"/>
    </row>
    <row r="9" spans="1:26" s="4" customFormat="1" ht="21" customHeight="1" x14ac:dyDescent="0.25">
      <c r="A9" s="373" t="s">
        <v>326</v>
      </c>
      <c r="B9" s="1066" t="str">
        <f>IF(Gebäude!O60=0,"",Gebäude!O60)</f>
        <v/>
      </c>
      <c r="C9" s="1067"/>
      <c r="D9" s="427" t="s">
        <v>87</v>
      </c>
      <c r="E9" s="423"/>
      <c r="F9" s="423"/>
      <c r="G9" s="423"/>
      <c r="H9" s="423"/>
      <c r="I9" s="423"/>
      <c r="J9" s="41"/>
      <c r="K9" s="41"/>
      <c r="L9" s="423"/>
      <c r="M9" s="423"/>
      <c r="N9" s="431"/>
      <c r="O9" s="423"/>
      <c r="P9" s="62" t="s">
        <v>49</v>
      </c>
      <c r="Q9" s="1059"/>
      <c r="R9" s="1059"/>
      <c r="S9" s="1059"/>
      <c r="T9" s="61" t="s">
        <v>86</v>
      </c>
      <c r="U9" s="184" t="s">
        <v>354</v>
      </c>
      <c r="V9" s="421"/>
      <c r="W9" s="401" t="str">
        <f>IF(Q9="","",ROUND(Q9*Gebäude!O60*12,0))</f>
        <v/>
      </c>
      <c r="X9" s="514"/>
      <c r="Y9" s="515"/>
      <c r="Z9" s="516"/>
    </row>
    <row r="10" spans="1:26" s="10" customFormat="1" ht="21" customHeight="1" x14ac:dyDescent="0.25">
      <c r="A10" s="373" t="s">
        <v>327</v>
      </c>
      <c r="B10" s="1068" t="str">
        <f>IF(SUM(Gebäude!X60:Y60,Gebäude!AD60:AE60)=0,"",SUM(Gebäude!X60:Y60,Gebäude!AD60:AE60))</f>
        <v/>
      </c>
      <c r="C10" s="1069"/>
      <c r="D10" s="427" t="s">
        <v>88</v>
      </c>
      <c r="E10" s="423"/>
      <c r="F10" s="423"/>
      <c r="G10" s="423"/>
      <c r="H10" s="423"/>
      <c r="I10" s="423"/>
      <c r="J10" s="423"/>
      <c r="K10" s="423"/>
      <c r="L10" s="423"/>
      <c r="M10" s="423"/>
      <c r="N10" s="65"/>
      <c r="O10" s="41"/>
      <c r="P10" s="62" t="s">
        <v>69</v>
      </c>
      <c r="Q10" s="1059"/>
      <c r="R10" s="1059"/>
      <c r="S10" s="1059"/>
      <c r="T10" s="61" t="s">
        <v>86</v>
      </c>
      <c r="U10" s="184" t="s">
        <v>354</v>
      </c>
      <c r="V10" s="421"/>
      <c r="W10" s="401" t="str">
        <f>IF(Q10="","",ROUND(Q10*(Gebäude!X60+Gebäude!AD60)*12,0))</f>
        <v/>
      </c>
      <c r="X10" s="514"/>
      <c r="Y10" s="515"/>
      <c r="Z10" s="516"/>
    </row>
    <row r="11" spans="1:26" ht="21" customHeight="1" x14ac:dyDescent="0.25">
      <c r="A11" s="373" t="s">
        <v>356</v>
      </c>
      <c r="B11" s="41" t="s">
        <v>52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66"/>
      <c r="W11" s="402"/>
      <c r="X11" s="514"/>
      <c r="Y11" s="515"/>
      <c r="Z11" s="516"/>
    </row>
    <row r="12" spans="1:26" ht="21" customHeight="1" x14ac:dyDescent="0.25">
      <c r="A12" s="373" t="s">
        <v>357</v>
      </c>
      <c r="B12" s="41" t="s">
        <v>62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66"/>
      <c r="W12" s="402"/>
      <c r="Y12" s="391"/>
    </row>
    <row r="13" spans="1:26" ht="21" customHeight="1" x14ac:dyDescent="0.25">
      <c r="A13" s="373" t="s">
        <v>358</v>
      </c>
      <c r="B13" s="393" t="s">
        <v>63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71"/>
      <c r="R13" s="72"/>
      <c r="S13" s="72"/>
      <c r="T13" s="71"/>
      <c r="U13" s="63"/>
      <c r="V13" s="394"/>
      <c r="W13" s="403" t="str">
        <f>IF(SUM(W3:W12)=0,"",SUM(W3:W12))</f>
        <v/>
      </c>
    </row>
    <row r="14" spans="1:26" ht="21" customHeight="1" x14ac:dyDescent="0.25">
      <c r="A14" s="385"/>
      <c r="B14" s="392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1"/>
      <c r="R14" s="72"/>
      <c r="S14" s="72"/>
      <c r="T14" s="71"/>
      <c r="U14" s="63"/>
      <c r="V14" s="63"/>
      <c r="W14" s="1071"/>
      <c r="Y14" s="516"/>
    </row>
    <row r="15" spans="1:26" ht="21" customHeight="1" x14ac:dyDescent="0.25">
      <c r="A15" s="373" t="s">
        <v>182</v>
      </c>
      <c r="B15" s="393" t="s">
        <v>420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1"/>
      <c r="R15" s="72"/>
      <c r="S15" s="72"/>
      <c r="T15" s="71"/>
      <c r="U15" s="63"/>
      <c r="V15" s="63"/>
      <c r="W15" s="1072"/>
    </row>
    <row r="16" spans="1:26" ht="21" customHeight="1" x14ac:dyDescent="0.25">
      <c r="A16" s="373" t="s">
        <v>183</v>
      </c>
      <c r="B16" s="424" t="s">
        <v>458</v>
      </c>
      <c r="C16" s="424"/>
      <c r="D16" s="424"/>
      <c r="E16" s="424"/>
      <c r="F16" s="424"/>
      <c r="G16" s="424"/>
      <c r="H16" s="424"/>
      <c r="I16" s="424"/>
      <c r="J16" s="509"/>
      <c r="K16" s="509"/>
      <c r="L16" s="509"/>
      <c r="M16" s="509"/>
      <c r="N16" s="509"/>
      <c r="O16" s="509"/>
      <c r="P16" s="509"/>
      <c r="Q16" s="509"/>
      <c r="R16" s="509"/>
      <c r="S16" s="511"/>
      <c r="T16" s="511"/>
      <c r="U16" s="511"/>
      <c r="V16" s="68"/>
      <c r="W16" s="1060" t="str">
        <f>IF(W13="","",SUM(W3:W10)*0.2)</f>
        <v/>
      </c>
    </row>
    <row r="17" spans="1:23" x14ac:dyDescent="0.25">
      <c r="A17" s="385"/>
      <c r="B17" s="424" t="s">
        <v>351</v>
      </c>
      <c r="C17" s="388"/>
      <c r="D17" s="41"/>
      <c r="E17" s="41"/>
      <c r="F17" s="41"/>
      <c r="G17" s="41"/>
      <c r="H17" s="41"/>
      <c r="I17" s="41"/>
      <c r="J17" s="509"/>
      <c r="K17" s="509"/>
      <c r="L17" s="509"/>
      <c r="M17" s="509"/>
      <c r="N17" s="509"/>
      <c r="O17" s="509"/>
      <c r="P17" s="509"/>
      <c r="Q17" s="509"/>
      <c r="R17" s="509"/>
      <c r="S17" s="423"/>
      <c r="T17" s="41"/>
      <c r="U17" s="60"/>
      <c r="V17" s="68"/>
      <c r="W17" s="1061"/>
    </row>
    <row r="18" spans="1:23" ht="22" customHeight="1" x14ac:dyDescent="0.25">
      <c r="A18" s="373" t="s">
        <v>349</v>
      </c>
      <c r="B18" s="201" t="s">
        <v>421</v>
      </c>
      <c r="C18" s="388"/>
      <c r="D18" s="41"/>
      <c r="E18" s="41"/>
      <c r="F18" s="41"/>
      <c r="G18" s="41"/>
      <c r="H18" s="41"/>
      <c r="I18" s="41"/>
      <c r="J18" s="432"/>
      <c r="K18" s="41"/>
      <c r="M18" s="41"/>
      <c r="N18" s="41"/>
      <c r="O18" s="423"/>
      <c r="P18" s="430"/>
      <c r="Q18" s="434"/>
      <c r="R18" s="435"/>
      <c r="S18" s="433"/>
      <c r="T18" s="56"/>
      <c r="V18" s="68"/>
      <c r="W18" s="402"/>
    </row>
    <row r="19" spans="1:23" ht="22" customHeight="1" x14ac:dyDescent="0.25">
      <c r="A19" s="373" t="s">
        <v>350</v>
      </c>
      <c r="B19" s="201" t="s">
        <v>422</v>
      </c>
      <c r="C19" s="20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60"/>
      <c r="V19" s="68"/>
      <c r="W19" s="402"/>
    </row>
    <row r="20" spans="1:23" ht="22" customHeight="1" x14ac:dyDescent="0.25">
      <c r="A20" s="373" t="s">
        <v>184</v>
      </c>
      <c r="B20" s="393" t="s">
        <v>423</v>
      </c>
      <c r="C20" s="397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71"/>
      <c r="R20" s="1070" t="str">
        <f>IF(W20="","","entspricht:")</f>
        <v/>
      </c>
      <c r="S20" s="1070"/>
      <c r="T20" s="1070"/>
      <c r="U20" s="396" t="str">
        <f>IF(OR(W20="",W13=""),"",W20/W13*100)</f>
        <v/>
      </c>
      <c r="V20" s="63"/>
      <c r="W20" s="403" t="str">
        <f>IF(SUM(W16:W19)=0,"",SUM(W16:W19))</f>
        <v/>
      </c>
    </row>
    <row r="21" spans="1:23" ht="22" customHeight="1" x14ac:dyDescent="0.25">
      <c r="A21" s="373" t="s">
        <v>185</v>
      </c>
      <c r="B21" s="468" t="s">
        <v>424</v>
      </c>
      <c r="C21" s="397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71"/>
      <c r="R21" s="72"/>
      <c r="S21" s="72"/>
      <c r="T21" s="71"/>
      <c r="U21" s="63"/>
      <c r="V21" s="63"/>
      <c r="W21" s="401" t="str">
        <f>IF(OR(W13="",W20=""),"",W13-W20)</f>
        <v/>
      </c>
    </row>
    <row r="22" spans="1:23" ht="22" customHeight="1" x14ac:dyDescent="0.25">
      <c r="A22" s="373" t="s">
        <v>186</v>
      </c>
      <c r="B22" s="468" t="s">
        <v>390</v>
      </c>
      <c r="C22" s="397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71"/>
      <c r="R22" s="72"/>
      <c r="S22" s="72"/>
      <c r="T22" s="71"/>
      <c r="U22" s="63"/>
      <c r="V22" s="63"/>
      <c r="W22" s="401" t="str">
        <f>IF(SUM('Kosten und Finanzierung'!T68:W68)=0,"",SUM('Kosten und Finanzierung'!T68:W68))</f>
        <v/>
      </c>
    </row>
    <row r="23" spans="1:23" ht="22" customHeight="1" x14ac:dyDescent="0.25">
      <c r="A23" s="373" t="s">
        <v>187</v>
      </c>
      <c r="B23" s="398" t="str">
        <f>IF(W23&lt;0,"Unterdeckung","Überdeckung (Mietreinertrag abzüglich Kapitaldienst)")</f>
        <v>Überdeckung (Mietreinertrag abzüglich Kapitaldienst)</v>
      </c>
      <c r="C23" s="397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71"/>
      <c r="R23" s="72"/>
      <c r="S23" s="72"/>
      <c r="T23" s="71"/>
      <c r="U23" s="63"/>
      <c r="V23" s="63"/>
      <c r="W23" s="400" t="str">
        <f>IF(OR(W21="",W22=""),"",W21-W22)</f>
        <v/>
      </c>
    </row>
    <row r="24" spans="1:23" ht="22" customHeight="1" x14ac:dyDescent="0.25">
      <c r="A24" s="389"/>
      <c r="B24" s="399" t="s">
        <v>398</v>
      </c>
      <c r="C24" s="397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71"/>
      <c r="R24" s="72"/>
      <c r="S24" s="72"/>
      <c r="T24" s="71"/>
      <c r="U24" s="63"/>
      <c r="V24" s="63"/>
      <c r="W24" s="442"/>
    </row>
    <row r="25" spans="1:23" ht="6.65" customHeight="1" x14ac:dyDescent="0.25">
      <c r="A25" s="389"/>
      <c r="B25" s="73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71"/>
      <c r="R25" s="72"/>
      <c r="S25" s="72"/>
      <c r="T25" s="71"/>
      <c r="U25" s="63"/>
      <c r="V25" s="63"/>
      <c r="W25" s="395"/>
    </row>
    <row r="26" spans="1:23" ht="19.899999999999999" customHeight="1" x14ac:dyDescent="0.25">
      <c r="A26" s="64"/>
      <c r="B26" s="74" t="s">
        <v>64</v>
      </c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 ht="13.9" hidden="1" customHeight="1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</row>
    <row r="28" spans="1:23" ht="15" customHeight="1" x14ac:dyDescent="0.25">
      <c r="A28" s="41"/>
      <c r="B28" s="1057"/>
      <c r="C28" s="1057"/>
      <c r="D28" s="1057"/>
      <c r="E28" s="1057"/>
      <c r="F28" s="1057"/>
      <c r="G28" s="1057"/>
      <c r="H28" s="1057"/>
      <c r="I28" s="1057"/>
      <c r="J28" s="1057"/>
      <c r="K28" s="1057"/>
      <c r="L28" s="1057"/>
      <c r="M28" s="1057"/>
      <c r="N28" s="1057"/>
      <c r="O28" s="1057"/>
      <c r="P28" s="1057"/>
      <c r="Q28" s="1057"/>
      <c r="R28" s="1057"/>
      <c r="S28" s="1057"/>
      <c r="T28" s="1057"/>
      <c r="U28" s="1057"/>
      <c r="V28" s="1057"/>
      <c r="W28" s="1057"/>
    </row>
    <row r="29" spans="1:23" ht="15" customHeight="1" x14ac:dyDescent="0.25">
      <c r="A29" s="41"/>
      <c r="B29" s="1057"/>
      <c r="C29" s="1057"/>
      <c r="D29" s="1057"/>
      <c r="E29" s="1057"/>
      <c r="F29" s="1057"/>
      <c r="G29" s="1057"/>
      <c r="H29" s="1057"/>
      <c r="I29" s="1057"/>
      <c r="J29" s="1057"/>
      <c r="K29" s="1057"/>
      <c r="L29" s="1057"/>
      <c r="M29" s="1057"/>
      <c r="N29" s="1057"/>
      <c r="O29" s="1057"/>
      <c r="P29" s="1057"/>
      <c r="Q29" s="1057"/>
      <c r="R29" s="1057"/>
      <c r="S29" s="1057"/>
      <c r="T29" s="1057"/>
      <c r="U29" s="1057"/>
      <c r="V29" s="1057"/>
      <c r="W29" s="1057"/>
    </row>
    <row r="30" spans="1:23" ht="15" customHeight="1" x14ac:dyDescent="0.25">
      <c r="A30" s="41"/>
      <c r="B30" s="1057"/>
      <c r="C30" s="1057"/>
      <c r="D30" s="1057"/>
      <c r="E30" s="1057"/>
      <c r="F30" s="1057"/>
      <c r="G30" s="1057"/>
      <c r="H30" s="1057"/>
      <c r="I30" s="1057"/>
      <c r="J30" s="1057"/>
      <c r="K30" s="1057"/>
      <c r="L30" s="1057"/>
      <c r="M30" s="1057"/>
      <c r="N30" s="1057"/>
      <c r="O30" s="1057"/>
      <c r="P30" s="1057"/>
      <c r="Q30" s="1057"/>
      <c r="R30" s="1057"/>
      <c r="S30" s="1057"/>
      <c r="T30" s="1057"/>
      <c r="U30" s="1057"/>
      <c r="V30" s="1057"/>
      <c r="W30" s="1057"/>
    </row>
    <row r="31" spans="1:23" ht="15" customHeight="1" x14ac:dyDescent="0.25">
      <c r="A31" s="41"/>
      <c r="B31" s="1057"/>
      <c r="C31" s="1057"/>
      <c r="D31" s="1057"/>
      <c r="E31" s="1057"/>
      <c r="F31" s="1057"/>
      <c r="G31" s="1057"/>
      <c r="H31" s="1057"/>
      <c r="I31" s="1057"/>
      <c r="J31" s="1057"/>
      <c r="K31" s="1057"/>
      <c r="L31" s="1057"/>
      <c r="M31" s="1057"/>
      <c r="N31" s="1057"/>
      <c r="O31" s="1057"/>
      <c r="P31" s="1057"/>
      <c r="Q31" s="1057"/>
      <c r="R31" s="1057"/>
      <c r="S31" s="1057"/>
      <c r="T31" s="1057"/>
      <c r="U31" s="1057"/>
      <c r="V31" s="1057"/>
      <c r="W31" s="1057"/>
    </row>
    <row r="32" spans="1:23" ht="15" customHeight="1" x14ac:dyDescent="0.25">
      <c r="A32" s="41"/>
      <c r="B32" s="1057"/>
      <c r="C32" s="1057"/>
      <c r="D32" s="1057"/>
      <c r="E32" s="1057"/>
      <c r="F32" s="1057"/>
      <c r="G32" s="1057"/>
      <c r="H32" s="1057"/>
      <c r="I32" s="1057"/>
      <c r="J32" s="1057"/>
      <c r="K32" s="1057"/>
      <c r="L32" s="1057"/>
      <c r="M32" s="1057"/>
      <c r="N32" s="1057"/>
      <c r="O32" s="1057"/>
      <c r="P32" s="1057"/>
      <c r="Q32" s="1057"/>
      <c r="R32" s="1057"/>
      <c r="S32" s="1057"/>
      <c r="T32" s="1057"/>
      <c r="U32" s="1057"/>
      <c r="V32" s="1057"/>
      <c r="W32" s="1057"/>
    </row>
    <row r="33" spans="1:23" ht="15" customHeight="1" x14ac:dyDescent="0.25">
      <c r="A33" s="41"/>
      <c r="B33" s="1057"/>
      <c r="C33" s="1057"/>
      <c r="D33" s="1057"/>
      <c r="E33" s="1057"/>
      <c r="F33" s="1057"/>
      <c r="G33" s="1057"/>
      <c r="H33" s="1057"/>
      <c r="I33" s="1057"/>
      <c r="J33" s="1057"/>
      <c r="K33" s="1057"/>
      <c r="L33" s="1057"/>
      <c r="M33" s="1057"/>
      <c r="N33" s="1057"/>
      <c r="O33" s="1057"/>
      <c r="P33" s="1057"/>
      <c r="Q33" s="1057"/>
      <c r="R33" s="1057"/>
      <c r="S33" s="1057"/>
      <c r="T33" s="1057"/>
      <c r="U33" s="1057"/>
      <c r="V33" s="1057"/>
      <c r="W33" s="1057"/>
    </row>
    <row r="34" spans="1:23" ht="150" customHeight="1" x14ac:dyDescent="0.25">
      <c r="A34" s="532">
        <f ca="1">TODAY()</f>
        <v>45996</v>
      </c>
      <c r="B34" s="531"/>
      <c r="C34" s="531"/>
      <c r="D34" s="531"/>
      <c r="E34" s="531"/>
      <c r="F34" s="531"/>
      <c r="G34" s="531"/>
      <c r="H34" s="531"/>
      <c r="I34" s="531"/>
      <c r="J34" s="531"/>
      <c r="K34" s="531"/>
      <c r="L34" s="531"/>
      <c r="M34" s="531"/>
      <c r="N34" s="531"/>
      <c r="O34" s="531"/>
      <c r="P34" s="531"/>
      <c r="Q34" s="531"/>
      <c r="R34" s="531"/>
      <c r="S34" s="531"/>
      <c r="T34" s="531"/>
      <c r="U34" s="531"/>
      <c r="V34" s="531"/>
      <c r="W34" s="531"/>
    </row>
    <row r="35" spans="1:23" ht="3.75" customHeight="1" thickBot="1" x14ac:dyDescent="0.3">
      <c r="A35" s="390"/>
      <c r="B35" s="390"/>
      <c r="C35" s="390"/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</row>
    <row r="36" spans="1:23" ht="9" customHeight="1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</row>
    <row r="37" spans="1:23" ht="11.25" customHeight="1" x14ac:dyDescent="0.25">
      <c r="A37" s="130" t="s">
        <v>141</v>
      </c>
      <c r="D37" s="7" t="str">
        <f>IF(Antrag!F71="","",Antrag!F71)</f>
        <v/>
      </c>
      <c r="Q37" s="3"/>
      <c r="R37" s="3"/>
      <c r="S37" s="3"/>
      <c r="T37" s="3"/>
      <c r="U37" s="712" t="s">
        <v>535</v>
      </c>
      <c r="V37" s="712"/>
      <c r="W37" s="712"/>
    </row>
    <row r="38" spans="1:23" ht="5.25" customHeight="1" x14ac:dyDescent="0.25">
      <c r="A38" s="3"/>
      <c r="Q38" s="3"/>
      <c r="R38" s="3"/>
      <c r="S38" s="3"/>
      <c r="T38" s="3"/>
    </row>
    <row r="39" spans="1:23" ht="12" customHeight="1" x14ac:dyDescent="0.25">
      <c r="A39" s="3"/>
      <c r="Q39" s="3"/>
      <c r="R39" s="3"/>
      <c r="S39" s="3"/>
      <c r="T39" s="3"/>
    </row>
    <row r="40" spans="1:23" ht="12" customHeight="1" x14ac:dyDescent="0.25">
      <c r="A40" s="3"/>
      <c r="Q40" s="3"/>
      <c r="R40" s="3"/>
      <c r="S40" s="3"/>
      <c r="T40" s="3"/>
    </row>
    <row r="41" spans="1:23" ht="12" customHeight="1" x14ac:dyDescent="0.25"/>
    <row r="42" spans="1:23" ht="12" customHeight="1" x14ac:dyDescent="0.25"/>
    <row r="43" spans="1:23" ht="12" customHeight="1" x14ac:dyDescent="0.25"/>
    <row r="44" spans="1:23" ht="12" customHeight="1" x14ac:dyDescent="0.25"/>
    <row r="45" spans="1:23" ht="12" customHeight="1" x14ac:dyDescent="0.25"/>
    <row r="46" spans="1:23" ht="12" customHeight="1" x14ac:dyDescent="0.25"/>
    <row r="47" spans="1:23" ht="12" customHeight="1" x14ac:dyDescent="0.25"/>
  </sheetData>
  <sheetProtection algorithmName="SHA-512" hashValue="7xW0w+No/KwE8o2ZSt2JYPeQSWU7W3ilg5WwHSZv7qO3SuhZ6AUTCO1T6YgHoOhx0lIxa6koQD3EFmvHfpA/Og==" saltValue="fmCB+CsBHpCZ+N+NOLsFVw==" spinCount="100000" sheet="1" objects="1" scenarios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35">
    <mergeCell ref="B7:I7"/>
    <mergeCell ref="Q8:S8"/>
    <mergeCell ref="B3:I3"/>
    <mergeCell ref="B4:I4"/>
    <mergeCell ref="J3:K3"/>
    <mergeCell ref="J4:K4"/>
    <mergeCell ref="J5:K5"/>
    <mergeCell ref="U37:W37"/>
    <mergeCell ref="Q9:S9"/>
    <mergeCell ref="Q10:S10"/>
    <mergeCell ref="B9:C9"/>
    <mergeCell ref="B10:C10"/>
    <mergeCell ref="R20:T20"/>
    <mergeCell ref="W14:W15"/>
    <mergeCell ref="B32:W32"/>
    <mergeCell ref="B33:W33"/>
    <mergeCell ref="B29:W29"/>
    <mergeCell ref="B30:W30"/>
    <mergeCell ref="B31:W31"/>
    <mergeCell ref="B1:W1"/>
    <mergeCell ref="L3:O3"/>
    <mergeCell ref="L4:O4"/>
    <mergeCell ref="B28:W28"/>
    <mergeCell ref="B5:I5"/>
    <mergeCell ref="J6:K6"/>
    <mergeCell ref="Q5:S5"/>
    <mergeCell ref="Q6:S6"/>
    <mergeCell ref="Q7:S7"/>
    <mergeCell ref="W16:W17"/>
    <mergeCell ref="Q3:S3"/>
    <mergeCell ref="Q4:S4"/>
    <mergeCell ref="B8:I8"/>
    <mergeCell ref="J7:K7"/>
    <mergeCell ref="J8:K8"/>
    <mergeCell ref="B6:I6"/>
  </mergeCells>
  <phoneticPr fontId="4" type="noConversion"/>
  <conditionalFormatting sqref="B23">
    <cfRule type="expression" dxfId="3" priority="3" stopIfTrue="1">
      <formula>$W$23&lt;0</formula>
    </cfRule>
  </conditionalFormatting>
  <conditionalFormatting sqref="W14:W15">
    <cfRule type="expression" dxfId="2" priority="1011" stopIfTrue="1">
      <formula>$W$13&lt;#REF!</formula>
    </cfRule>
  </conditionalFormatting>
  <pageMargins left="0.59055118110236227" right="0.39370078740157483" top="0.39370078740157483" bottom="0.59055118110236227" header="0.51181102362204722" footer="0.11811023622047245"/>
  <pageSetup paperSize="9" scale="93" fitToHeight="0" orientation="portrait" r:id="rId2"/>
  <headerFooter alignWithMargins="0">
    <oddFooter xml:space="preserve">&amp;C&amp;"Times New Roman,Standard"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8"/>
  <dimension ref="A1:AP193"/>
  <sheetViews>
    <sheetView showGridLines="0" zoomScale="150" zoomScaleNormal="150" workbookViewId="0">
      <selection activeCell="F23" sqref="F23:Y23"/>
    </sheetView>
  </sheetViews>
  <sheetFormatPr baseColWidth="10" defaultColWidth="9.7265625" defaultRowHeight="11.5" x14ac:dyDescent="0.25"/>
  <cols>
    <col min="1" max="2" width="1.7265625" style="15" customWidth="1"/>
    <col min="3" max="3" width="3.453125" style="15" customWidth="1"/>
    <col min="4" max="4" width="10.7265625" style="15" customWidth="1"/>
    <col min="5" max="5" width="15.81640625" style="15" customWidth="1"/>
    <col min="6" max="25" width="2.7265625" style="15" customWidth="1"/>
    <col min="26" max="26" width="7.7265625" style="15" customWidth="1"/>
    <col min="27" max="27" width="1.26953125" style="15" customWidth="1"/>
    <col min="28" max="28" width="1" style="15" customWidth="1"/>
    <col min="29" max="29" width="0.81640625" style="15" customWidth="1"/>
    <col min="30" max="16384" width="9.7265625" style="15"/>
  </cols>
  <sheetData>
    <row r="1" spans="1:42" ht="15" customHeight="1" x14ac:dyDescent="0.25">
      <c r="A1" s="223"/>
      <c r="B1" s="223"/>
      <c r="C1" s="224"/>
      <c r="D1" s="224"/>
      <c r="E1" s="224"/>
      <c r="F1" s="224"/>
      <c r="G1" s="224"/>
      <c r="H1" s="223"/>
      <c r="I1" s="223"/>
      <c r="J1" s="223"/>
      <c r="K1" s="223"/>
      <c r="L1" s="223"/>
      <c r="M1" s="223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5"/>
    </row>
    <row r="2" spans="1:42" ht="14.25" customHeight="1" x14ac:dyDescent="0.25">
      <c r="A2" s="212"/>
      <c r="B2" s="461" t="s">
        <v>513</v>
      </c>
      <c r="C2" s="462"/>
      <c r="D2" s="462"/>
      <c r="E2" s="462"/>
      <c r="F2" s="1075" t="str">
        <f>IF(Antrag!D12="","",Antrag!D12)</f>
        <v/>
      </c>
      <c r="G2" s="1076"/>
      <c r="H2" s="1076"/>
      <c r="I2" s="1076"/>
      <c r="J2" s="1076"/>
      <c r="K2" s="1076"/>
      <c r="L2" s="1076"/>
      <c r="M2" s="1076"/>
      <c r="N2" s="1076"/>
      <c r="O2" s="1076"/>
      <c r="P2" s="1076"/>
      <c r="Q2" s="1076"/>
      <c r="R2" s="1076"/>
      <c r="W2" s="204"/>
      <c r="X2" s="204"/>
      <c r="Y2" s="204"/>
      <c r="Z2" s="204"/>
      <c r="AA2" s="204"/>
      <c r="AB2" s="195"/>
    </row>
    <row r="3" spans="1:42" ht="4" customHeight="1" x14ac:dyDescent="0.25">
      <c r="A3" s="212"/>
      <c r="B3" s="462"/>
      <c r="C3" s="462"/>
      <c r="D3" s="462"/>
      <c r="E3" s="462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S3" s="198"/>
      <c r="W3" s="204"/>
      <c r="X3" s="204"/>
      <c r="Y3" s="204"/>
      <c r="Z3" s="204"/>
      <c r="AA3" s="204"/>
      <c r="AB3" s="195"/>
    </row>
    <row r="4" spans="1:42" ht="15" customHeight="1" x14ac:dyDescent="0.25">
      <c r="A4" s="212"/>
      <c r="B4" s="461" t="s">
        <v>475</v>
      </c>
      <c r="C4" s="462"/>
      <c r="D4" s="462"/>
      <c r="E4" s="462"/>
      <c r="F4" s="1077" t="str">
        <f>IF(Antrag!D23="","",CONCATENATE(Antrag!D23,", ",Antrag!D25," "))</f>
        <v/>
      </c>
      <c r="G4" s="1078"/>
      <c r="H4" s="1078"/>
      <c r="I4" s="1078"/>
      <c r="J4" s="1078"/>
      <c r="K4" s="1078"/>
      <c r="L4" s="1078"/>
      <c r="M4" s="1078"/>
      <c r="N4" s="1078"/>
      <c r="O4" s="1078"/>
      <c r="P4" s="1078"/>
      <c r="Q4" s="1078"/>
      <c r="R4" s="1078"/>
      <c r="W4" s="204"/>
      <c r="X4" s="204"/>
      <c r="Y4" s="204"/>
      <c r="Z4" s="204"/>
      <c r="AA4" s="204"/>
      <c r="AB4" s="195"/>
    </row>
    <row r="5" spans="1:42" ht="8.25" customHeight="1" x14ac:dyDescent="0.25">
      <c r="A5" s="212"/>
      <c r="B5" s="212"/>
      <c r="C5" s="204"/>
      <c r="D5" s="203"/>
      <c r="E5" s="203"/>
      <c r="F5" s="203"/>
      <c r="G5" s="203"/>
      <c r="H5" s="203"/>
      <c r="I5" s="203"/>
      <c r="J5" s="203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195"/>
    </row>
    <row r="6" spans="1:42" ht="17.25" customHeight="1" x14ac:dyDescent="0.25">
      <c r="A6" s="218" t="s">
        <v>125</v>
      </c>
      <c r="B6" s="218"/>
      <c r="C6" s="125"/>
      <c r="D6" s="79"/>
      <c r="E6" s="79"/>
      <c r="F6" s="79"/>
      <c r="G6" s="79"/>
      <c r="H6" s="79"/>
      <c r="I6" s="212"/>
      <c r="J6" s="212"/>
      <c r="K6" s="212"/>
      <c r="L6" s="212"/>
      <c r="M6" s="212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5"/>
    </row>
    <row r="7" spans="1:42" ht="5.25" customHeight="1" x14ac:dyDescent="0.25">
      <c r="A7" s="218"/>
      <c r="B7" s="218"/>
      <c r="C7" s="198"/>
      <c r="D7" s="234"/>
      <c r="E7" s="234"/>
      <c r="F7" s="79"/>
      <c r="G7" s="79"/>
      <c r="H7" s="79"/>
      <c r="I7" s="212"/>
      <c r="J7" s="212"/>
      <c r="K7" s="212"/>
      <c r="L7" s="212"/>
      <c r="M7" s="212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5"/>
    </row>
    <row r="8" spans="1:42" ht="14.25" customHeight="1" x14ac:dyDescent="0.25">
      <c r="A8" s="212"/>
      <c r="B8" s="234" t="s">
        <v>394</v>
      </c>
      <c r="C8" s="198"/>
      <c r="D8" s="234"/>
      <c r="E8" s="234"/>
      <c r="F8" s="79"/>
      <c r="G8" s="79"/>
      <c r="H8" s="79"/>
      <c r="I8" s="212"/>
      <c r="J8" s="212"/>
      <c r="K8" s="212"/>
      <c r="L8" s="212"/>
      <c r="M8" s="212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5"/>
    </row>
    <row r="9" spans="1:42" x14ac:dyDescent="0.25">
      <c r="A9" s="217"/>
      <c r="B9" s="235" t="s">
        <v>136</v>
      </c>
      <c r="C9" s="198"/>
      <c r="D9" s="234"/>
      <c r="E9" s="234"/>
      <c r="F9" s="79"/>
      <c r="G9" s="79"/>
      <c r="H9" s="79"/>
      <c r="I9" s="212"/>
      <c r="J9" s="212"/>
      <c r="K9" s="212"/>
      <c r="L9" s="212"/>
      <c r="M9" s="212"/>
      <c r="N9" s="198"/>
      <c r="O9" s="198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  <c r="AA9" s="198"/>
      <c r="AB9" s="195"/>
    </row>
    <row r="10" spans="1:42" s="226" customFormat="1" ht="13.5" customHeight="1" x14ac:dyDescent="0.25">
      <c r="A10" s="228"/>
      <c r="B10" s="547" t="s">
        <v>209</v>
      </c>
      <c r="C10" s="407" t="s">
        <v>335</v>
      </c>
      <c r="D10" s="548"/>
      <c r="E10" s="185"/>
      <c r="F10" s="185"/>
      <c r="G10" s="185"/>
      <c r="H10" s="548"/>
      <c r="I10" s="548"/>
      <c r="J10" s="548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549"/>
      <c r="X10" s="185"/>
      <c r="Y10" s="185"/>
      <c r="Z10" s="548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</row>
    <row r="11" spans="1:42" s="226" customFormat="1" ht="13.5" customHeight="1" x14ac:dyDescent="0.25">
      <c r="A11" s="228"/>
      <c r="B11" s="547"/>
      <c r="C11" s="407" t="s">
        <v>565</v>
      </c>
      <c r="D11" s="548"/>
      <c r="E11" s="185"/>
      <c r="F11" s="185"/>
      <c r="G11" s="185"/>
      <c r="H11" s="548"/>
      <c r="I11" s="548"/>
      <c r="J11" s="548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549"/>
      <c r="X11" s="185"/>
      <c r="Y11" s="185"/>
      <c r="Z11" s="548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P11" s="226" t="b">
        <v>0</v>
      </c>
    </row>
    <row r="12" spans="1:42" s="226" customFormat="1" ht="13.5" customHeight="1" x14ac:dyDescent="0.25">
      <c r="A12" s="228"/>
      <c r="B12" s="547" t="s">
        <v>209</v>
      </c>
      <c r="C12" s="407" t="s">
        <v>445</v>
      </c>
      <c r="D12" s="548"/>
      <c r="E12" s="185"/>
      <c r="F12" s="185"/>
      <c r="G12" s="185"/>
      <c r="H12" s="548"/>
      <c r="I12" s="548"/>
      <c r="J12" s="548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549"/>
      <c r="X12" s="185"/>
      <c r="Y12" s="185"/>
      <c r="Z12" s="548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6"/>
      <c r="AM12" s="186"/>
    </row>
    <row r="13" spans="1:42" s="226" customFormat="1" ht="13.5" customHeight="1" x14ac:dyDescent="0.25">
      <c r="A13" s="228"/>
      <c r="B13" s="547"/>
      <c r="C13" s="407" t="s">
        <v>444</v>
      </c>
      <c r="D13" s="548"/>
      <c r="E13" s="185"/>
      <c r="F13" s="185"/>
      <c r="G13" s="185"/>
      <c r="H13" s="548"/>
      <c r="I13" s="548"/>
      <c r="J13" s="54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549"/>
      <c r="X13" s="185"/>
      <c r="Y13" s="185"/>
      <c r="Z13" s="548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</row>
    <row r="14" spans="1:42" s="226" customFormat="1" ht="13.5" customHeight="1" x14ac:dyDescent="0.25">
      <c r="A14" s="228"/>
      <c r="B14" s="547" t="s">
        <v>209</v>
      </c>
      <c r="C14" s="407" t="s">
        <v>215</v>
      </c>
      <c r="D14" s="548"/>
      <c r="E14" s="185"/>
      <c r="F14" s="185"/>
      <c r="G14" s="185"/>
      <c r="H14" s="548"/>
      <c r="I14" s="548"/>
      <c r="J14" s="548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549"/>
      <c r="X14" s="185"/>
      <c r="Y14" s="185"/>
      <c r="Z14" s="548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P14" s="226" t="b">
        <v>0</v>
      </c>
    </row>
    <row r="15" spans="1:42" s="226" customFormat="1" ht="13.5" customHeight="1" x14ac:dyDescent="0.25">
      <c r="A15" s="228"/>
      <c r="B15" s="547" t="s">
        <v>209</v>
      </c>
      <c r="C15" s="407" t="s">
        <v>555</v>
      </c>
      <c r="D15" s="548"/>
      <c r="E15" s="185"/>
      <c r="F15" s="185"/>
      <c r="G15" s="185"/>
      <c r="H15" s="548"/>
      <c r="I15" s="548"/>
      <c r="J15" s="548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549"/>
      <c r="X15" s="185"/>
      <c r="Y15" s="185"/>
      <c r="Z15" s="548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</row>
    <row r="16" spans="1:42" s="226" customFormat="1" ht="13.5" customHeight="1" x14ac:dyDescent="0.25">
      <c r="A16" s="228"/>
      <c r="B16" s="547"/>
      <c r="C16" s="407" t="s">
        <v>556</v>
      </c>
      <c r="D16" s="548"/>
      <c r="E16" s="185"/>
      <c r="F16" s="185"/>
      <c r="G16" s="185"/>
      <c r="H16" s="548"/>
      <c r="I16" s="548"/>
      <c r="J16" s="548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549"/>
      <c r="X16" s="185"/>
      <c r="Y16" s="185"/>
      <c r="Z16" s="548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</row>
    <row r="17" spans="1:39" s="226" customFormat="1" ht="13.5" customHeight="1" x14ac:dyDescent="0.25">
      <c r="A17" s="228"/>
      <c r="B17" s="547" t="s">
        <v>209</v>
      </c>
      <c r="C17" s="558" t="s">
        <v>467</v>
      </c>
      <c r="D17" s="552"/>
      <c r="E17" s="528"/>
      <c r="F17" s="528"/>
      <c r="G17" s="528"/>
      <c r="H17" s="552"/>
      <c r="I17" s="552"/>
      <c r="J17" s="552"/>
      <c r="K17" s="528"/>
      <c r="L17" s="528"/>
      <c r="M17" s="528"/>
      <c r="N17" s="528"/>
      <c r="O17" s="528"/>
      <c r="P17" s="528"/>
      <c r="Q17" s="528"/>
      <c r="R17" s="528"/>
      <c r="S17" s="528"/>
      <c r="T17" s="528"/>
      <c r="U17" s="528"/>
      <c r="V17" s="528"/>
      <c r="W17" s="549"/>
      <c r="X17" s="528"/>
      <c r="Y17" s="528"/>
      <c r="Z17" s="548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</row>
    <row r="18" spans="1:39" s="226" customFormat="1" ht="13.5" customHeight="1" x14ac:dyDescent="0.25">
      <c r="A18" s="228"/>
      <c r="B18" s="547" t="s">
        <v>209</v>
      </c>
      <c r="C18" s="564" t="s">
        <v>499</v>
      </c>
      <c r="D18" s="552"/>
      <c r="E18" s="528"/>
      <c r="F18" s="528"/>
      <c r="G18" s="528"/>
      <c r="H18" s="552"/>
      <c r="I18" s="552"/>
      <c r="J18" s="552"/>
      <c r="K18" s="528"/>
      <c r="L18" s="528"/>
      <c r="M18" s="528"/>
      <c r="N18" s="528"/>
      <c r="O18" s="528"/>
      <c r="P18" s="528"/>
      <c r="Q18" s="528"/>
      <c r="R18" s="528"/>
      <c r="S18" s="528"/>
      <c r="T18" s="528"/>
      <c r="U18" s="528"/>
      <c r="V18" s="528"/>
      <c r="W18" s="549"/>
      <c r="X18" s="528"/>
      <c r="Y18" s="528"/>
      <c r="Z18" s="548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</row>
    <row r="19" spans="1:39" ht="18.75" customHeight="1" x14ac:dyDescent="0.25">
      <c r="A19" s="125"/>
      <c r="B19" s="218" t="s">
        <v>192</v>
      </c>
      <c r="C19" s="198"/>
      <c r="D19" s="234"/>
      <c r="E19" s="234"/>
      <c r="F19" s="79"/>
      <c r="G19" s="79"/>
      <c r="H19" s="79"/>
      <c r="I19" s="212"/>
      <c r="J19" s="212"/>
      <c r="K19" s="212"/>
      <c r="L19" s="212"/>
      <c r="M19" s="212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5"/>
    </row>
    <row r="20" spans="1:39" ht="13.5" customHeight="1" x14ac:dyDescent="0.25">
      <c r="A20" s="125"/>
      <c r="B20" s="217" t="s">
        <v>587</v>
      </c>
      <c r="C20" s="198"/>
      <c r="D20" s="234"/>
      <c r="E20" s="234"/>
      <c r="F20" s="79"/>
      <c r="G20" s="79"/>
      <c r="H20" s="79"/>
      <c r="I20" s="212"/>
      <c r="J20" s="212"/>
      <c r="K20" s="212"/>
      <c r="L20" s="212"/>
      <c r="M20" s="212"/>
      <c r="N20" s="198"/>
      <c r="O20" s="198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5"/>
    </row>
    <row r="21" spans="1:39" ht="3" customHeight="1" x14ac:dyDescent="0.25">
      <c r="A21" s="125"/>
      <c r="B21" s="217"/>
      <c r="C21" s="198"/>
      <c r="D21" s="234"/>
      <c r="E21" s="234"/>
      <c r="F21" s="79"/>
      <c r="G21" s="79"/>
      <c r="H21" s="79"/>
      <c r="I21" s="212"/>
      <c r="J21" s="212"/>
      <c r="K21" s="212"/>
      <c r="L21" s="212"/>
      <c r="M21" s="212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5"/>
    </row>
    <row r="22" spans="1:39" ht="13.5" customHeight="1" x14ac:dyDescent="0.25">
      <c r="A22" s="125"/>
      <c r="B22" s="218"/>
      <c r="C22" s="198"/>
      <c r="D22" s="546" t="s">
        <v>588</v>
      </c>
      <c r="E22" s="234"/>
      <c r="F22" s="79"/>
      <c r="G22" s="79"/>
      <c r="H22" s="79"/>
      <c r="I22" s="212"/>
      <c r="J22" s="212"/>
      <c r="K22" s="212"/>
      <c r="L22" s="212"/>
      <c r="M22" s="212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5"/>
    </row>
    <row r="23" spans="1:39" ht="13.5" customHeight="1" x14ac:dyDescent="0.25">
      <c r="A23" s="125"/>
      <c r="B23" s="218"/>
      <c r="C23" s="198"/>
      <c r="D23" s="546" t="s">
        <v>589</v>
      </c>
      <c r="E23" s="234"/>
      <c r="F23" s="1082"/>
      <c r="G23" s="1082"/>
      <c r="H23" s="1082"/>
      <c r="I23" s="1082"/>
      <c r="J23" s="1082"/>
      <c r="K23" s="1082"/>
      <c r="L23" s="1082"/>
      <c r="M23" s="1082"/>
      <c r="N23" s="1082"/>
      <c r="O23" s="1082"/>
      <c r="P23" s="1082"/>
      <c r="Q23" s="1082"/>
      <c r="R23" s="1082"/>
      <c r="S23" s="1082"/>
      <c r="T23" s="1082"/>
      <c r="U23" s="1082"/>
      <c r="V23" s="1082"/>
      <c r="W23" s="1082"/>
      <c r="X23" s="1082"/>
      <c r="Y23" s="1082"/>
      <c r="Z23" s="198"/>
      <c r="AA23" s="198"/>
      <c r="AB23" s="195"/>
    </row>
    <row r="24" spans="1:39" ht="5.25" customHeight="1" x14ac:dyDescent="0.25">
      <c r="A24" s="125"/>
      <c r="B24" s="218"/>
      <c r="C24" s="198"/>
      <c r="D24" s="234"/>
      <c r="E24" s="234"/>
      <c r="F24" s="79"/>
      <c r="G24" s="79"/>
      <c r="H24" s="79"/>
      <c r="I24" s="212"/>
      <c r="J24" s="212"/>
      <c r="K24" s="212"/>
      <c r="L24" s="212"/>
      <c r="M24" s="212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5"/>
    </row>
    <row r="25" spans="1:39" ht="13.5" customHeight="1" x14ac:dyDescent="0.25">
      <c r="A25" s="125"/>
      <c r="B25" s="218"/>
      <c r="C25" s="198"/>
      <c r="D25" s="546" t="s">
        <v>590</v>
      </c>
      <c r="E25" s="651"/>
      <c r="F25" s="79"/>
      <c r="G25" s="79"/>
      <c r="H25" s="79"/>
      <c r="I25" s="212"/>
      <c r="J25" s="212"/>
      <c r="K25" s="212"/>
      <c r="L25" s="212"/>
      <c r="M25" s="212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5"/>
    </row>
    <row r="26" spans="1:39" ht="13.5" customHeight="1" x14ac:dyDescent="0.25">
      <c r="A26" s="125"/>
      <c r="B26" s="218"/>
      <c r="C26" s="198"/>
      <c r="D26" s="546" t="s">
        <v>591</v>
      </c>
      <c r="E26" s="651"/>
      <c r="F26" s="79"/>
      <c r="G26" s="79"/>
      <c r="H26" s="79"/>
      <c r="I26" s="212"/>
      <c r="J26" s="212"/>
      <c r="K26" s="212"/>
      <c r="L26" s="212"/>
      <c r="M26" s="212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5"/>
    </row>
    <row r="27" spans="1:39" ht="13.5" customHeight="1" x14ac:dyDescent="0.25">
      <c r="A27" s="125"/>
      <c r="B27" s="218"/>
      <c r="C27" s="198"/>
      <c r="D27" s="653" t="s">
        <v>209</v>
      </c>
      <c r="E27" s="652" t="s">
        <v>592</v>
      </c>
      <c r="F27" s="79"/>
      <c r="G27" s="79"/>
      <c r="H27" s="79"/>
      <c r="I27" s="212"/>
      <c r="J27" s="212"/>
      <c r="K27" s="212"/>
      <c r="L27" s="212"/>
      <c r="M27" s="212"/>
      <c r="N27" s="198"/>
      <c r="O27" s="198"/>
      <c r="P27" s="198"/>
      <c r="Q27" s="198"/>
      <c r="R27" s="198"/>
      <c r="S27" s="198"/>
      <c r="T27" s="198"/>
      <c r="U27" s="198"/>
      <c r="V27" s="1082"/>
      <c r="W27" s="1082"/>
      <c r="X27" s="1082"/>
      <c r="Y27" s="1082"/>
      <c r="Z27" s="198"/>
      <c r="AA27" s="198"/>
      <c r="AB27" s="195"/>
    </row>
    <row r="28" spans="1:39" ht="13.5" customHeight="1" x14ac:dyDescent="0.25">
      <c r="A28" s="125"/>
      <c r="B28" s="218"/>
      <c r="C28" s="198"/>
      <c r="D28" s="653" t="s">
        <v>209</v>
      </c>
      <c r="E28" s="652" t="s">
        <v>593</v>
      </c>
      <c r="F28" s="79"/>
      <c r="G28" s="79"/>
      <c r="H28" s="79"/>
      <c r="I28" s="212"/>
      <c r="J28" s="212"/>
      <c r="K28" s="212"/>
      <c r="L28" s="212"/>
      <c r="M28" s="212"/>
      <c r="N28" s="198"/>
      <c r="O28" s="198"/>
      <c r="P28" s="198"/>
      <c r="Q28" s="198"/>
      <c r="R28" s="198"/>
      <c r="S28" s="198"/>
      <c r="T28" s="198"/>
      <c r="U28" s="198"/>
      <c r="V28" s="1082"/>
      <c r="W28" s="1082"/>
      <c r="X28" s="1082"/>
      <c r="Y28" s="1082"/>
      <c r="Z28" s="198"/>
      <c r="AA28" s="198"/>
      <c r="AB28" s="195"/>
    </row>
    <row r="29" spans="1:39" ht="13.5" customHeight="1" x14ac:dyDescent="0.25">
      <c r="A29" s="125"/>
      <c r="B29" s="218"/>
      <c r="C29" s="198"/>
      <c r="D29" s="653" t="s">
        <v>209</v>
      </c>
      <c r="E29" s="652" t="s">
        <v>603</v>
      </c>
      <c r="F29" s="79"/>
      <c r="G29" s="79"/>
      <c r="H29" s="79"/>
      <c r="I29" s="212"/>
      <c r="J29" s="212"/>
      <c r="K29" s="212"/>
      <c r="L29" s="212"/>
      <c r="M29" s="212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5"/>
    </row>
    <row r="30" spans="1:39" ht="13.5" customHeight="1" x14ac:dyDescent="0.25">
      <c r="A30" s="125"/>
      <c r="B30" s="218"/>
      <c r="C30" s="198"/>
      <c r="D30" s="653"/>
      <c r="E30" s="652" t="s">
        <v>594</v>
      </c>
      <c r="F30" s="79"/>
      <c r="G30" s="79"/>
      <c r="H30" s="79"/>
      <c r="I30" s="212"/>
      <c r="J30" s="212"/>
      <c r="K30" s="212"/>
      <c r="L30" s="212"/>
      <c r="M30" s="212"/>
      <c r="N30" s="198"/>
      <c r="O30" s="198"/>
      <c r="P30" s="198"/>
      <c r="Q30" s="198"/>
      <c r="R30" s="198"/>
      <c r="S30" s="198"/>
      <c r="T30" s="198"/>
      <c r="U30" s="198"/>
      <c r="V30" s="1082"/>
      <c r="W30" s="1082"/>
      <c r="X30" s="1082"/>
      <c r="Y30" s="1082"/>
      <c r="Z30" s="198"/>
      <c r="AA30" s="198"/>
      <c r="AB30" s="195"/>
    </row>
    <row r="31" spans="1:39" ht="13.5" customHeight="1" x14ac:dyDescent="0.25">
      <c r="A31" s="125"/>
      <c r="B31" s="218"/>
      <c r="C31" s="198"/>
      <c r="D31" s="653" t="s">
        <v>209</v>
      </c>
      <c r="E31" s="652" t="s">
        <v>595</v>
      </c>
      <c r="F31" s="79"/>
      <c r="G31" s="79"/>
      <c r="H31" s="79"/>
      <c r="I31" s="212"/>
      <c r="J31" s="212"/>
      <c r="K31" s="212"/>
      <c r="L31" s="212"/>
      <c r="M31" s="212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5"/>
    </row>
    <row r="32" spans="1:39" ht="13.5" customHeight="1" x14ac:dyDescent="0.25">
      <c r="A32" s="125"/>
      <c r="B32" s="218"/>
      <c r="C32" s="198"/>
      <c r="D32" s="653"/>
      <c r="E32" s="652" t="s">
        <v>596</v>
      </c>
      <c r="F32" s="79"/>
      <c r="G32" s="79"/>
      <c r="H32" s="79"/>
      <c r="I32" s="212"/>
      <c r="J32" s="212"/>
      <c r="K32" s="212"/>
      <c r="L32" s="212"/>
      <c r="M32" s="212"/>
      <c r="N32" s="1082"/>
      <c r="O32" s="1082"/>
      <c r="P32" s="1082"/>
      <c r="Q32" s="1082"/>
      <c r="R32" s="1082"/>
      <c r="S32" s="1082"/>
      <c r="T32" s="1082"/>
      <c r="U32" s="1082"/>
      <c r="V32" s="1082"/>
      <c r="W32" s="1082"/>
      <c r="X32" s="1082"/>
      <c r="Y32" s="1082"/>
      <c r="Z32" s="198"/>
      <c r="AA32" s="198"/>
      <c r="AB32" s="195"/>
    </row>
    <row r="33" spans="1:39" ht="6" customHeight="1" x14ac:dyDescent="0.25">
      <c r="A33" s="654"/>
      <c r="B33" s="218"/>
      <c r="C33" s="125"/>
      <c r="D33" s="234"/>
      <c r="E33" s="234"/>
      <c r="F33" s="79"/>
      <c r="G33" s="79"/>
      <c r="H33" s="79"/>
      <c r="I33" s="212"/>
      <c r="J33" s="212"/>
      <c r="K33" s="212"/>
      <c r="L33" s="212"/>
      <c r="M33" s="212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5"/>
    </row>
    <row r="34" spans="1:39" ht="13.5" customHeight="1" x14ac:dyDescent="0.25">
      <c r="A34" s="125"/>
      <c r="B34" s="217" t="s">
        <v>597</v>
      </c>
      <c r="C34" s="198"/>
      <c r="D34" s="234"/>
      <c r="E34" s="234"/>
      <c r="F34" s="79"/>
      <c r="G34" s="79"/>
      <c r="H34" s="79"/>
      <c r="I34" s="212"/>
      <c r="J34" s="212"/>
      <c r="K34" s="212"/>
      <c r="L34" s="212"/>
      <c r="M34" s="212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5"/>
    </row>
    <row r="35" spans="1:39" x14ac:dyDescent="0.25">
      <c r="A35" s="211"/>
      <c r="B35" s="217" t="s">
        <v>136</v>
      </c>
      <c r="C35" s="198"/>
      <c r="D35" s="234"/>
      <c r="E35" s="234"/>
      <c r="F35" s="79"/>
      <c r="G35" s="79"/>
      <c r="H35" s="79"/>
      <c r="I35" s="212"/>
      <c r="J35" s="212"/>
      <c r="K35" s="212"/>
      <c r="L35" s="212"/>
      <c r="M35" s="212"/>
      <c r="N35" s="198"/>
      <c r="O35" s="198"/>
      <c r="P35" s="198"/>
      <c r="Q35" s="198"/>
      <c r="R35" s="198"/>
      <c r="S35" s="198"/>
      <c r="T35" s="198"/>
      <c r="U35" s="198"/>
      <c r="V35" s="198"/>
      <c r="W35" s="198"/>
      <c r="X35" s="198"/>
      <c r="Y35" s="198"/>
      <c r="Z35" s="198"/>
      <c r="AA35" s="198"/>
      <c r="AB35" s="195"/>
    </row>
    <row r="36" spans="1:39" s="226" customFormat="1" ht="13.5" customHeight="1" x14ac:dyDescent="0.25">
      <c r="A36" s="228"/>
      <c r="B36" s="547" t="s">
        <v>209</v>
      </c>
      <c r="C36" s="561" t="s">
        <v>474</v>
      </c>
      <c r="D36" s="548"/>
      <c r="E36" s="185"/>
      <c r="F36" s="185"/>
      <c r="G36" s="185"/>
      <c r="H36" s="548"/>
      <c r="I36" s="548"/>
      <c r="J36" s="548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549"/>
      <c r="X36" s="185"/>
      <c r="Y36" s="185"/>
      <c r="Z36" s="548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</row>
    <row r="37" spans="1:39" s="226" customFormat="1" ht="13.5" customHeight="1" x14ac:dyDescent="0.25">
      <c r="A37" s="228"/>
      <c r="B37" s="547" t="s">
        <v>209</v>
      </c>
      <c r="C37" s="558" t="s">
        <v>468</v>
      </c>
      <c r="D37" s="552"/>
      <c r="E37" s="528"/>
      <c r="F37" s="528"/>
      <c r="G37" s="528"/>
      <c r="H37" s="552"/>
      <c r="I37" s="552"/>
      <c r="J37" s="552"/>
      <c r="K37" s="528"/>
      <c r="L37" s="528"/>
      <c r="M37" s="528"/>
      <c r="N37" s="528"/>
      <c r="O37" s="528"/>
      <c r="P37" s="528"/>
      <c r="Q37" s="528"/>
      <c r="R37" s="528"/>
      <c r="S37" s="528"/>
      <c r="T37" s="528"/>
      <c r="U37" s="528"/>
      <c r="V37" s="528"/>
      <c r="W37" s="549"/>
      <c r="X37" s="528"/>
      <c r="Y37" s="528"/>
      <c r="Z37" s="552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</row>
    <row r="38" spans="1:39" s="226" customFormat="1" ht="13.5" hidden="1" customHeight="1" x14ac:dyDescent="0.25">
      <c r="A38" s="228"/>
      <c r="B38" s="547"/>
      <c r="C38" s="558"/>
      <c r="D38" s="552"/>
      <c r="E38" s="528"/>
      <c r="F38" s="528"/>
      <c r="G38" s="528"/>
      <c r="H38" s="552"/>
      <c r="I38" s="552"/>
      <c r="J38" s="552"/>
      <c r="K38" s="528"/>
      <c r="L38" s="528"/>
      <c r="M38" s="528"/>
      <c r="N38" s="528"/>
      <c r="O38" s="528"/>
      <c r="P38" s="528"/>
      <c r="Q38" s="528"/>
      <c r="R38" s="528"/>
      <c r="S38" s="528"/>
      <c r="T38" s="528"/>
      <c r="U38" s="528"/>
      <c r="V38" s="528"/>
      <c r="W38" s="549"/>
      <c r="X38" s="528"/>
      <c r="Y38" s="528"/>
      <c r="Z38" s="552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</row>
    <row r="39" spans="1:39" s="226" customFormat="1" ht="13.5" customHeight="1" x14ac:dyDescent="0.25">
      <c r="A39" s="228"/>
      <c r="B39" s="547" t="s">
        <v>209</v>
      </c>
      <c r="C39" s="407" t="s">
        <v>465</v>
      </c>
      <c r="D39" s="548"/>
      <c r="E39" s="185"/>
      <c r="F39" s="185"/>
      <c r="G39" s="185"/>
      <c r="H39" s="548"/>
      <c r="I39" s="548"/>
      <c r="J39" s="548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549"/>
      <c r="X39" s="185"/>
      <c r="Y39" s="185"/>
      <c r="Z39" s="548"/>
      <c r="AA39" s="186"/>
      <c r="AB39" s="186"/>
      <c r="AC39" s="186"/>
      <c r="AD39" s="186"/>
      <c r="AE39" s="186"/>
      <c r="AF39" s="186"/>
      <c r="AG39" s="186"/>
      <c r="AH39" s="186"/>
      <c r="AI39" s="186"/>
      <c r="AJ39" s="186"/>
      <c r="AK39" s="186"/>
      <c r="AL39" s="186"/>
      <c r="AM39" s="186"/>
    </row>
    <row r="40" spans="1:39" s="123" customFormat="1" x14ac:dyDescent="0.25">
      <c r="A40" s="219"/>
      <c r="B40" s="232"/>
      <c r="C40" s="219"/>
      <c r="D40" s="122"/>
      <c r="E40" s="122"/>
      <c r="F40" s="122"/>
      <c r="G40" s="122"/>
      <c r="H40" s="122"/>
      <c r="I40" s="213"/>
      <c r="J40" s="213"/>
      <c r="K40" s="213"/>
      <c r="L40" s="213"/>
      <c r="M40" s="213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196"/>
    </row>
    <row r="41" spans="1:39" s="417" customFormat="1" ht="10.5" x14ac:dyDescent="0.25">
      <c r="A41" s="220"/>
      <c r="B41" s="413" t="s">
        <v>364</v>
      </c>
      <c r="C41" s="220"/>
      <c r="D41" s="414"/>
      <c r="E41" s="414"/>
      <c r="F41" s="414"/>
      <c r="G41" s="414"/>
      <c r="H41" s="414"/>
      <c r="I41" s="415"/>
      <c r="J41" s="415"/>
      <c r="K41" s="415"/>
      <c r="L41" s="415"/>
      <c r="M41" s="415"/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  <c r="Z41" s="415"/>
      <c r="AA41" s="415"/>
      <c r="AB41" s="416"/>
    </row>
    <row r="42" spans="1:39" s="123" customFormat="1" x14ac:dyDescent="0.25">
      <c r="A42" s="219"/>
      <c r="B42" s="220" t="s">
        <v>332</v>
      </c>
      <c r="D42" s="122"/>
      <c r="E42" s="122"/>
      <c r="F42" s="122"/>
      <c r="G42" s="122"/>
      <c r="H42" s="122"/>
      <c r="I42" s="213"/>
      <c r="J42" s="213"/>
      <c r="K42" s="213"/>
      <c r="L42" s="213"/>
      <c r="M42" s="213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  <c r="AA42" s="215"/>
      <c r="AB42" s="196"/>
    </row>
    <row r="43" spans="1:39" s="123" customFormat="1" ht="5.25" customHeight="1" x14ac:dyDescent="0.25">
      <c r="A43" s="219"/>
      <c r="B43" s="232"/>
      <c r="C43" s="219"/>
      <c r="D43" s="122"/>
      <c r="E43" s="122"/>
      <c r="F43" s="122"/>
      <c r="G43" s="122"/>
      <c r="H43" s="122"/>
      <c r="I43" s="213"/>
      <c r="J43" s="213"/>
      <c r="K43" s="213"/>
      <c r="L43" s="213"/>
      <c r="M43" s="213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196"/>
    </row>
    <row r="44" spans="1:39" s="226" customFormat="1" ht="13.5" customHeight="1" x14ac:dyDescent="0.25">
      <c r="A44" s="228"/>
      <c r="B44" s="547" t="s">
        <v>209</v>
      </c>
      <c r="C44" s="407" t="s">
        <v>443</v>
      </c>
      <c r="D44" s="548"/>
      <c r="E44" s="185"/>
      <c r="F44" s="185"/>
      <c r="G44" s="185"/>
      <c r="H44" s="548"/>
      <c r="I44" s="548"/>
      <c r="J44" s="548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549"/>
      <c r="X44" s="185"/>
      <c r="Y44" s="185"/>
      <c r="Z44" s="548"/>
      <c r="AA44" s="186"/>
      <c r="AB44" s="186"/>
      <c r="AC44" s="186"/>
      <c r="AD44" s="186"/>
      <c r="AE44" s="186"/>
      <c r="AF44" s="186"/>
      <c r="AG44" s="186"/>
      <c r="AH44" s="186"/>
      <c r="AI44" s="186"/>
      <c r="AJ44" s="186"/>
      <c r="AK44" s="186"/>
      <c r="AL44" s="186"/>
      <c r="AM44" s="186"/>
    </row>
    <row r="45" spans="1:39" s="226" customFormat="1" ht="13.5" customHeight="1" x14ac:dyDescent="0.25">
      <c r="A45" s="228"/>
      <c r="B45" s="547"/>
      <c r="C45" s="407" t="s">
        <v>331</v>
      </c>
      <c r="D45" s="548"/>
      <c r="E45" s="185"/>
      <c r="F45" s="185"/>
      <c r="G45" s="185"/>
      <c r="H45" s="548"/>
      <c r="I45" s="548"/>
      <c r="J45" s="548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549"/>
      <c r="X45" s="185"/>
      <c r="Y45" s="185"/>
      <c r="Z45" s="548"/>
      <c r="AA45" s="186"/>
      <c r="AB45" s="186"/>
      <c r="AC45" s="186"/>
      <c r="AD45" s="186"/>
      <c r="AE45" s="186"/>
      <c r="AF45" s="186"/>
      <c r="AG45" s="186"/>
      <c r="AH45" s="186"/>
      <c r="AI45" s="186"/>
      <c r="AJ45" s="186"/>
      <c r="AK45" s="186"/>
      <c r="AL45" s="186"/>
      <c r="AM45" s="186"/>
    </row>
    <row r="46" spans="1:39" s="226" customFormat="1" ht="13.5" customHeight="1" x14ac:dyDescent="0.25">
      <c r="A46" s="228"/>
      <c r="B46" s="547"/>
      <c r="C46" s="407" t="s">
        <v>469</v>
      </c>
      <c r="D46" s="548"/>
      <c r="E46" s="185"/>
      <c r="F46" s="185"/>
      <c r="G46" s="185"/>
      <c r="H46" s="548"/>
      <c r="I46" s="548"/>
      <c r="J46" s="548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549"/>
      <c r="X46" s="185"/>
      <c r="Y46" s="185"/>
      <c r="Z46" s="548"/>
      <c r="AA46" s="186"/>
      <c r="AB46" s="186"/>
      <c r="AC46" s="186"/>
      <c r="AD46" s="186"/>
      <c r="AE46" s="186"/>
      <c r="AF46" s="186"/>
      <c r="AG46" s="186"/>
      <c r="AH46" s="186"/>
      <c r="AI46" s="186"/>
      <c r="AJ46" s="186"/>
      <c r="AK46" s="186"/>
      <c r="AL46" s="186"/>
      <c r="AM46" s="186"/>
    </row>
    <row r="47" spans="1:39" s="123" customFormat="1" ht="11.25" customHeight="1" x14ac:dyDescent="0.25">
      <c r="A47" s="219"/>
      <c r="B47" s="232"/>
      <c r="C47" s="219"/>
      <c r="D47" s="122"/>
      <c r="E47" s="122"/>
      <c r="F47" s="122"/>
      <c r="G47" s="122"/>
      <c r="H47" s="122"/>
      <c r="I47" s="213"/>
      <c r="J47" s="213"/>
      <c r="K47" s="213"/>
      <c r="L47" s="213"/>
      <c r="M47" s="213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196"/>
    </row>
    <row r="48" spans="1:39" s="123" customFormat="1" x14ac:dyDescent="0.25">
      <c r="A48" s="219"/>
      <c r="B48" s="409" t="s">
        <v>336</v>
      </c>
      <c r="D48" s="122"/>
      <c r="E48" s="122"/>
      <c r="F48" s="122"/>
      <c r="G48" s="122"/>
      <c r="H48" s="122"/>
      <c r="I48" s="213"/>
      <c r="J48" s="213"/>
      <c r="K48" s="213"/>
      <c r="L48" s="213"/>
      <c r="M48" s="213"/>
      <c r="N48" s="215"/>
      <c r="O48" s="215"/>
      <c r="P48" s="215"/>
      <c r="Q48" s="215"/>
      <c r="R48" s="215"/>
      <c r="S48" s="215"/>
      <c r="T48" s="215"/>
      <c r="U48" s="215"/>
      <c r="V48" s="215"/>
      <c r="W48" s="215"/>
      <c r="X48" s="215"/>
      <c r="Y48" s="215"/>
      <c r="Z48" s="215"/>
      <c r="AA48" s="215"/>
      <c r="AB48" s="196"/>
    </row>
    <row r="49" spans="1:42" s="226" customFormat="1" ht="5.25" customHeight="1" x14ac:dyDescent="0.25">
      <c r="A49" s="228"/>
      <c r="B49" s="228"/>
      <c r="C49" s="233"/>
      <c r="D49" s="229"/>
      <c r="E49" s="185"/>
      <c r="F49" s="185"/>
      <c r="G49" s="185"/>
      <c r="H49" s="186"/>
      <c r="I49" s="186"/>
      <c r="J49" s="186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227"/>
      <c r="X49" s="185"/>
      <c r="Y49" s="185"/>
      <c r="Z49" s="186"/>
      <c r="AA49" s="186"/>
      <c r="AB49" s="186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86"/>
      <c r="AN49" s="123"/>
      <c r="AO49" s="123"/>
      <c r="AP49" s="123"/>
    </row>
    <row r="50" spans="1:42" s="226" customFormat="1" ht="13.5" customHeight="1" x14ac:dyDescent="0.25">
      <c r="A50" s="228"/>
      <c r="B50" s="547" t="s">
        <v>209</v>
      </c>
      <c r="C50" s="407" t="s">
        <v>365</v>
      </c>
      <c r="D50" s="548"/>
      <c r="E50" s="185"/>
      <c r="F50" s="185"/>
      <c r="G50" s="185"/>
      <c r="H50" s="548"/>
      <c r="I50" s="548"/>
      <c r="J50" s="548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549"/>
      <c r="X50" s="185"/>
      <c r="Y50" s="185"/>
      <c r="Z50" s="548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</row>
    <row r="51" spans="1:42" s="226" customFormat="1" ht="13.5" customHeight="1" x14ac:dyDescent="0.25">
      <c r="A51" s="228"/>
      <c r="B51" s="547"/>
      <c r="C51" s="408" t="s">
        <v>366</v>
      </c>
      <c r="D51" s="548"/>
      <c r="E51" s="185"/>
      <c r="F51" s="185"/>
      <c r="G51" s="185"/>
      <c r="H51" s="548"/>
      <c r="I51" s="548"/>
      <c r="J51" s="548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549"/>
      <c r="X51" s="185"/>
      <c r="Y51" s="185"/>
      <c r="Z51" s="548"/>
      <c r="AA51" s="186"/>
      <c r="AB51" s="186"/>
      <c r="AC51" s="186"/>
      <c r="AD51" s="186"/>
      <c r="AE51" s="186"/>
      <c r="AF51" s="186"/>
      <c r="AG51" s="186"/>
      <c r="AH51" s="186"/>
      <c r="AI51" s="186"/>
      <c r="AJ51" s="186"/>
      <c r="AK51" s="186"/>
      <c r="AL51" s="186"/>
      <c r="AM51" s="186"/>
    </row>
    <row r="52" spans="1:42" s="226" customFormat="1" ht="13.5" customHeight="1" x14ac:dyDescent="0.25">
      <c r="A52" s="228"/>
      <c r="B52" s="550"/>
      <c r="C52" s="1079" t="s">
        <v>367</v>
      </c>
      <c r="D52" s="1079"/>
      <c r="E52" s="1079"/>
      <c r="F52" s="1079"/>
      <c r="G52" s="1079"/>
      <c r="H52" s="1079"/>
      <c r="I52" s="1079"/>
      <c r="J52" s="1079"/>
      <c r="K52" s="1079"/>
      <c r="L52" s="1079"/>
      <c r="M52" s="1079"/>
      <c r="N52" s="1079"/>
      <c r="O52" s="1079"/>
      <c r="P52" s="1079"/>
      <c r="Q52" s="1079"/>
      <c r="R52" s="1079"/>
      <c r="S52" s="1079"/>
      <c r="T52" s="1079"/>
      <c r="U52" s="1079"/>
      <c r="V52" s="1079"/>
      <c r="W52" s="1079"/>
      <c r="X52" s="1079"/>
      <c r="Y52" s="1079"/>
      <c r="Z52" s="1079"/>
      <c r="AA52" s="386"/>
      <c r="AB52" s="231"/>
      <c r="AC52" s="231"/>
      <c r="AD52" s="231"/>
      <c r="AE52" s="231"/>
      <c r="AF52" s="231"/>
      <c r="AG52" s="231"/>
      <c r="AH52" s="231"/>
      <c r="AI52" s="231"/>
      <c r="AJ52" s="231"/>
      <c r="AK52" s="231"/>
      <c r="AL52" s="231"/>
      <c r="AM52" s="186"/>
    </row>
    <row r="53" spans="1:42" s="226" customFormat="1" ht="13.5" customHeight="1" x14ac:dyDescent="0.25">
      <c r="A53" s="228"/>
      <c r="B53" s="545" t="s">
        <v>209</v>
      </c>
      <c r="C53" s="527" t="s">
        <v>250</v>
      </c>
      <c r="D53" s="551"/>
      <c r="E53" s="551"/>
      <c r="F53" s="528"/>
      <c r="G53" s="528"/>
      <c r="H53" s="552"/>
      <c r="I53" s="552"/>
      <c r="J53" s="552"/>
      <c r="K53" s="528"/>
      <c r="L53" s="528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549"/>
      <c r="X53" s="185"/>
      <c r="Y53" s="185"/>
      <c r="Z53" s="548"/>
      <c r="AA53" s="186"/>
      <c r="AB53" s="186"/>
      <c r="AC53" s="231"/>
      <c r="AD53" s="231"/>
      <c r="AE53" s="231"/>
      <c r="AF53" s="231"/>
      <c r="AG53" s="231"/>
      <c r="AH53" s="231"/>
      <c r="AI53" s="231"/>
      <c r="AJ53" s="231"/>
      <c r="AK53" s="186"/>
      <c r="AL53" s="186"/>
      <c r="AM53" s="186"/>
    </row>
    <row r="54" spans="1:42" s="226" customFormat="1" ht="13.5" customHeight="1" x14ac:dyDescent="0.25">
      <c r="A54" s="228"/>
      <c r="B54" s="547"/>
      <c r="C54" s="407" t="s">
        <v>368</v>
      </c>
      <c r="D54" s="548"/>
      <c r="E54" s="185"/>
      <c r="F54" s="185"/>
      <c r="G54" s="185"/>
      <c r="H54" s="548"/>
      <c r="I54" s="548"/>
      <c r="J54" s="548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549"/>
      <c r="X54" s="185"/>
      <c r="Y54" s="185"/>
      <c r="Z54" s="548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  <c r="AL54" s="186"/>
      <c r="AM54" s="186"/>
    </row>
    <row r="55" spans="1:42" s="226" customFormat="1" ht="13.5" customHeight="1" x14ac:dyDescent="0.25">
      <c r="A55" s="228"/>
      <c r="B55" s="547"/>
      <c r="C55" s="407" t="s">
        <v>369</v>
      </c>
      <c r="D55" s="548"/>
      <c r="E55" s="185"/>
      <c r="F55" s="185"/>
      <c r="G55" s="185"/>
      <c r="H55" s="548"/>
      <c r="I55" s="548"/>
      <c r="J55" s="548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549"/>
      <c r="X55" s="185"/>
      <c r="Y55" s="185"/>
      <c r="Z55" s="548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</row>
    <row r="56" spans="1:42" s="226" customFormat="1" ht="13.5" customHeight="1" x14ac:dyDescent="0.25">
      <c r="A56" s="228"/>
      <c r="B56" s="547"/>
      <c r="C56" s="407" t="s">
        <v>370</v>
      </c>
      <c r="D56" s="548"/>
      <c r="E56" s="185"/>
      <c r="F56" s="185"/>
      <c r="G56" s="185"/>
      <c r="H56" s="548"/>
      <c r="I56" s="548"/>
      <c r="J56" s="548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549"/>
      <c r="X56" s="185"/>
      <c r="Y56" s="185"/>
      <c r="Z56" s="548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186"/>
      <c r="AL56" s="186"/>
      <c r="AM56" s="186"/>
    </row>
    <row r="57" spans="1:42" s="226" customFormat="1" ht="13.5" customHeight="1" x14ac:dyDescent="0.25">
      <c r="A57" s="228"/>
      <c r="B57" s="547"/>
      <c r="C57" s="407" t="s">
        <v>371</v>
      </c>
      <c r="D57" s="548"/>
      <c r="E57" s="185"/>
      <c r="F57" s="185"/>
      <c r="G57" s="185"/>
      <c r="H57" s="548"/>
      <c r="I57" s="548"/>
      <c r="J57" s="548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549"/>
      <c r="X57" s="185"/>
      <c r="Y57" s="185"/>
      <c r="Z57" s="548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</row>
    <row r="58" spans="1:42" s="226" customFormat="1" ht="13.5" customHeight="1" x14ac:dyDescent="0.25">
      <c r="A58" s="228"/>
      <c r="B58" s="547"/>
      <c r="C58" s="407" t="s">
        <v>372</v>
      </c>
      <c r="D58" s="548"/>
      <c r="E58" s="185"/>
      <c r="F58" s="185"/>
      <c r="G58" s="185"/>
      <c r="H58" s="548"/>
      <c r="I58" s="548"/>
      <c r="J58" s="548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549"/>
      <c r="X58" s="185"/>
      <c r="Y58" s="185"/>
      <c r="Z58" s="548"/>
      <c r="AA58" s="186"/>
      <c r="AB58" s="186"/>
      <c r="AC58" s="186"/>
      <c r="AD58" s="186"/>
      <c r="AE58" s="186"/>
      <c r="AF58" s="186"/>
      <c r="AG58" s="186"/>
      <c r="AH58" s="186"/>
      <c r="AI58" s="186"/>
      <c r="AJ58" s="186"/>
      <c r="AK58" s="186"/>
      <c r="AL58" s="186"/>
      <c r="AM58" s="186"/>
    </row>
    <row r="59" spans="1:42" s="226" customFormat="1" ht="13.5" customHeight="1" x14ac:dyDescent="0.25">
      <c r="A59" s="228"/>
      <c r="B59" s="547" t="s">
        <v>209</v>
      </c>
      <c r="C59" s="407" t="s">
        <v>581</v>
      </c>
      <c r="D59" s="548"/>
      <c r="E59" s="185"/>
      <c r="F59" s="185"/>
      <c r="G59" s="185"/>
      <c r="H59" s="548"/>
      <c r="I59" s="548"/>
      <c r="J59" s="548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549"/>
      <c r="X59" s="185"/>
      <c r="Y59" s="185"/>
      <c r="Z59" s="548"/>
      <c r="AA59" s="186"/>
      <c r="AB59" s="186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</row>
    <row r="60" spans="1:42" s="226" customFormat="1" ht="13.5" customHeight="1" x14ac:dyDescent="0.25">
      <c r="A60" s="228"/>
      <c r="B60" s="547"/>
      <c r="C60" s="407" t="s">
        <v>585</v>
      </c>
      <c r="D60" s="548"/>
      <c r="E60" s="185"/>
      <c r="F60" s="185"/>
      <c r="G60" s="185"/>
      <c r="H60" s="548"/>
      <c r="I60" s="548"/>
      <c r="J60" s="548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549"/>
      <c r="X60" s="185"/>
      <c r="Y60" s="185"/>
      <c r="Z60" s="548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  <c r="AL60" s="186"/>
      <c r="AM60" s="186"/>
    </row>
    <row r="61" spans="1:42" s="226" customFormat="1" ht="13.5" customHeight="1" x14ac:dyDescent="0.25">
      <c r="A61" s="228"/>
      <c r="B61" s="547"/>
      <c r="C61" s="407" t="s">
        <v>582</v>
      </c>
      <c r="D61" s="548"/>
      <c r="E61" s="185"/>
      <c r="F61" s="185"/>
      <c r="G61" s="185"/>
      <c r="H61" s="548"/>
      <c r="I61" s="548"/>
      <c r="J61" s="548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549"/>
      <c r="X61" s="185"/>
      <c r="Y61" s="185"/>
      <c r="Z61" s="548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  <c r="AL61" s="186"/>
      <c r="AM61" s="186"/>
    </row>
    <row r="62" spans="1:42" s="226" customFormat="1" ht="13.5" customHeight="1" x14ac:dyDescent="0.25">
      <c r="A62" s="228"/>
      <c r="B62" s="547"/>
      <c r="C62" s="407" t="s">
        <v>583</v>
      </c>
      <c r="D62" s="548"/>
      <c r="E62" s="185"/>
      <c r="F62" s="185"/>
      <c r="G62" s="185"/>
      <c r="H62" s="548"/>
      <c r="I62" s="548"/>
      <c r="J62" s="548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549"/>
      <c r="X62" s="185"/>
      <c r="Y62" s="185"/>
      <c r="Z62" s="548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</row>
    <row r="63" spans="1:42" s="226" customFormat="1" ht="13.5" customHeight="1" x14ac:dyDescent="0.25">
      <c r="A63" s="228"/>
      <c r="B63" s="547"/>
      <c r="C63" s="407" t="s">
        <v>584</v>
      </c>
      <c r="D63" s="548"/>
      <c r="E63" s="185"/>
      <c r="F63" s="185"/>
      <c r="G63" s="185"/>
      <c r="H63" s="548"/>
      <c r="I63" s="548"/>
      <c r="J63" s="548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549"/>
      <c r="X63" s="185"/>
      <c r="Y63" s="185"/>
      <c r="Z63" s="548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  <c r="AL63" s="186"/>
      <c r="AM63" s="186"/>
    </row>
    <row r="64" spans="1:42" s="226" customFormat="1" ht="13.5" customHeight="1" x14ac:dyDescent="0.25">
      <c r="A64" s="228"/>
      <c r="B64" s="547" t="s">
        <v>209</v>
      </c>
      <c r="C64" s="407" t="s">
        <v>373</v>
      </c>
      <c r="D64" s="548"/>
      <c r="E64" s="185"/>
      <c r="F64" s="185"/>
      <c r="G64" s="185"/>
      <c r="H64" s="548"/>
      <c r="I64" s="548"/>
      <c r="J64" s="548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549"/>
      <c r="X64" s="185"/>
      <c r="Y64" s="185"/>
      <c r="Z64" s="548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</row>
    <row r="65" spans="1:39" s="226" customFormat="1" ht="13.5" customHeight="1" x14ac:dyDescent="0.25">
      <c r="A65" s="228"/>
      <c r="B65" s="547"/>
      <c r="C65" s="407" t="s">
        <v>374</v>
      </c>
      <c r="D65" s="548"/>
      <c r="E65" s="185"/>
      <c r="F65" s="185"/>
      <c r="G65" s="185"/>
      <c r="H65" s="548"/>
      <c r="I65" s="548"/>
      <c r="J65" s="548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549"/>
      <c r="X65" s="185"/>
      <c r="Y65" s="185"/>
      <c r="Z65" s="548"/>
      <c r="AA65" s="186"/>
      <c r="AB65" s="186"/>
      <c r="AC65" s="186"/>
      <c r="AD65" s="186"/>
      <c r="AE65" s="186"/>
      <c r="AF65" s="186"/>
      <c r="AG65" s="186"/>
      <c r="AH65" s="186"/>
      <c r="AI65" s="186"/>
      <c r="AJ65" s="186"/>
      <c r="AK65" s="186"/>
      <c r="AL65" s="186"/>
      <c r="AM65" s="186"/>
    </row>
    <row r="66" spans="1:39" s="226" customFormat="1" ht="9.75" customHeight="1" x14ac:dyDescent="0.25">
      <c r="A66" s="228"/>
      <c r="B66" s="547"/>
      <c r="C66" s="407"/>
      <c r="D66" s="548"/>
      <c r="E66" s="185"/>
      <c r="F66" s="185"/>
      <c r="G66" s="185"/>
      <c r="H66" s="548"/>
      <c r="I66" s="548"/>
      <c r="J66" s="548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  <c r="W66" s="549"/>
      <c r="X66" s="185"/>
      <c r="Y66" s="185"/>
      <c r="Z66" s="548"/>
      <c r="AA66" s="186"/>
      <c r="AB66" s="186"/>
      <c r="AC66" s="186"/>
      <c r="AD66" s="186"/>
      <c r="AE66" s="186"/>
      <c r="AF66" s="186"/>
      <c r="AG66" s="186"/>
      <c r="AH66" s="186"/>
      <c r="AI66" s="186"/>
      <c r="AJ66" s="186"/>
      <c r="AK66" s="186"/>
      <c r="AL66" s="186"/>
      <c r="AM66" s="186"/>
    </row>
    <row r="67" spans="1:39" s="226" customFormat="1" ht="7.5" customHeight="1" x14ac:dyDescent="0.25">
      <c r="A67" s="228"/>
      <c r="B67" s="547"/>
      <c r="C67" s="407"/>
      <c r="D67" s="548"/>
      <c r="E67" s="185"/>
      <c r="F67" s="185"/>
      <c r="G67" s="185"/>
      <c r="H67" s="548"/>
      <c r="I67" s="548"/>
      <c r="J67" s="548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549"/>
      <c r="X67" s="185"/>
      <c r="Y67" s="185"/>
      <c r="Z67" s="548"/>
      <c r="AA67" s="186"/>
      <c r="AB67" s="186"/>
      <c r="AC67" s="186"/>
      <c r="AD67" s="186"/>
      <c r="AE67" s="186"/>
      <c r="AF67" s="186"/>
      <c r="AG67" s="186"/>
      <c r="AH67" s="186"/>
      <c r="AI67" s="186"/>
      <c r="AJ67" s="186"/>
      <c r="AK67" s="186"/>
      <c r="AL67" s="186"/>
      <c r="AM67" s="186"/>
    </row>
    <row r="68" spans="1:39" s="226" customFormat="1" ht="13.5" customHeight="1" x14ac:dyDescent="0.25">
      <c r="A68" s="228"/>
      <c r="B68" s="547"/>
      <c r="C68" s="1080" t="s">
        <v>141</v>
      </c>
      <c r="D68" s="713"/>
      <c r="E68" s="1083" t="str">
        <f>IF(Antrag!F71="","",Antrag!F71)</f>
        <v/>
      </c>
      <c r="F68" s="1083"/>
      <c r="G68" s="1083"/>
      <c r="H68" s="1083"/>
      <c r="I68" s="1083"/>
      <c r="J68" s="1083"/>
      <c r="K68" s="1083"/>
      <c r="L68" s="1083"/>
      <c r="M68" s="1083"/>
      <c r="N68" s="1083"/>
      <c r="O68" s="1083"/>
      <c r="P68" s="1083"/>
      <c r="Q68" s="1083"/>
      <c r="R68" s="1083"/>
      <c r="S68" s="1083"/>
      <c r="T68" s="1083"/>
      <c r="U68" s="386"/>
      <c r="V68" s="386"/>
      <c r="W68" s="1081" t="s">
        <v>540</v>
      </c>
      <c r="X68" s="1081"/>
      <c r="Y68" s="1081"/>
      <c r="Z68" s="1081"/>
      <c r="AA68" s="1081"/>
      <c r="AB68" s="186"/>
      <c r="AC68" s="186"/>
      <c r="AD68" s="186"/>
      <c r="AE68" s="186"/>
      <c r="AF68" s="186"/>
      <c r="AG68" s="186"/>
      <c r="AH68" s="186"/>
      <c r="AI68" s="186"/>
      <c r="AJ68" s="186"/>
      <c r="AK68" s="186"/>
      <c r="AL68" s="186"/>
      <c r="AM68" s="186"/>
    </row>
    <row r="69" spans="1:39" s="226" customFormat="1" ht="11.25" customHeight="1" x14ac:dyDescent="0.25">
      <c r="A69" s="228"/>
      <c r="B69" s="547"/>
      <c r="C69" s="407"/>
      <c r="D69" s="548"/>
      <c r="E69" s="185"/>
      <c r="F69" s="185"/>
      <c r="G69" s="185"/>
      <c r="H69" s="548"/>
      <c r="I69" s="548"/>
      <c r="J69" s="548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549"/>
      <c r="X69" s="185"/>
      <c r="Y69" s="185"/>
      <c r="Z69" s="548"/>
      <c r="AA69" s="186"/>
      <c r="AB69" s="186"/>
      <c r="AC69" s="186"/>
      <c r="AD69" s="186"/>
      <c r="AE69" s="186"/>
      <c r="AF69" s="186"/>
      <c r="AG69" s="186"/>
      <c r="AH69" s="186"/>
      <c r="AI69" s="186"/>
      <c r="AJ69" s="186"/>
      <c r="AK69" s="186"/>
      <c r="AL69" s="186"/>
      <c r="AM69" s="186"/>
    </row>
    <row r="70" spans="1:39" s="226" customFormat="1" ht="13.5" customHeight="1" x14ac:dyDescent="0.25">
      <c r="A70" s="228"/>
      <c r="B70" s="547"/>
      <c r="C70" s="407"/>
      <c r="D70" s="548"/>
      <c r="E70" s="185"/>
      <c r="F70" s="185"/>
      <c r="G70" s="185"/>
      <c r="H70" s="548"/>
      <c r="I70" s="548"/>
      <c r="J70" s="548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549"/>
      <c r="X70" s="185"/>
      <c r="Y70" s="185"/>
      <c r="Z70" s="548"/>
      <c r="AA70" s="186"/>
      <c r="AB70" s="186"/>
      <c r="AC70" s="186"/>
      <c r="AD70" s="186"/>
      <c r="AE70" s="186"/>
      <c r="AF70" s="186"/>
      <c r="AG70" s="186"/>
      <c r="AH70" s="186"/>
      <c r="AI70" s="186"/>
      <c r="AJ70" s="186"/>
      <c r="AK70" s="186"/>
      <c r="AL70" s="186"/>
      <c r="AM70" s="186"/>
    </row>
    <row r="71" spans="1:39" s="226" customFormat="1" ht="13.5" customHeight="1" x14ac:dyDescent="0.25">
      <c r="A71" s="228"/>
      <c r="B71" s="547"/>
      <c r="C71" s="407" t="s">
        <v>375</v>
      </c>
      <c r="D71" s="548"/>
      <c r="E71" s="185"/>
      <c r="F71" s="185"/>
      <c r="G71" s="185"/>
      <c r="H71" s="548"/>
      <c r="I71" s="548"/>
      <c r="J71" s="548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549"/>
      <c r="X71" s="185"/>
      <c r="Y71" s="185"/>
      <c r="Z71" s="548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</row>
    <row r="72" spans="1:39" s="226" customFormat="1" ht="13.5" customHeight="1" x14ac:dyDescent="0.25">
      <c r="A72" s="228"/>
      <c r="B72" s="547"/>
      <c r="C72" s="407" t="s">
        <v>376</v>
      </c>
      <c r="D72" s="548"/>
      <c r="E72" s="185"/>
      <c r="F72" s="185"/>
      <c r="G72" s="185"/>
      <c r="H72" s="548"/>
      <c r="I72" s="548"/>
      <c r="J72" s="548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549"/>
      <c r="X72" s="185"/>
      <c r="Y72" s="185"/>
      <c r="Z72" s="548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</row>
    <row r="73" spans="1:39" s="226" customFormat="1" ht="13.5" customHeight="1" x14ac:dyDescent="0.25">
      <c r="A73" s="228"/>
      <c r="B73" s="547"/>
      <c r="C73" s="407" t="s">
        <v>377</v>
      </c>
      <c r="D73" s="548"/>
      <c r="E73" s="185"/>
      <c r="F73" s="185"/>
      <c r="G73" s="185"/>
      <c r="H73" s="548"/>
      <c r="I73" s="548"/>
      <c r="J73" s="548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549"/>
      <c r="X73" s="185"/>
      <c r="Y73" s="185"/>
      <c r="Z73" s="548"/>
      <c r="AA73" s="186"/>
      <c r="AB73" s="186"/>
      <c r="AC73" s="186"/>
      <c r="AD73" s="186"/>
      <c r="AE73" s="186"/>
      <c r="AF73" s="186"/>
      <c r="AG73" s="186"/>
      <c r="AH73" s="186"/>
      <c r="AI73" s="186"/>
      <c r="AJ73" s="186"/>
      <c r="AK73" s="186"/>
      <c r="AL73" s="186"/>
      <c r="AM73" s="186"/>
    </row>
    <row r="74" spans="1:39" s="226" customFormat="1" ht="13.5" customHeight="1" x14ac:dyDescent="0.25">
      <c r="A74" s="228"/>
      <c r="B74" s="547"/>
      <c r="C74" s="407" t="s">
        <v>378</v>
      </c>
      <c r="D74" s="548"/>
      <c r="E74" s="185"/>
      <c r="F74" s="185"/>
      <c r="G74" s="185"/>
      <c r="H74" s="548"/>
      <c r="I74" s="548"/>
      <c r="J74" s="548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549"/>
      <c r="X74" s="185"/>
      <c r="Y74" s="185"/>
      <c r="Z74" s="548"/>
      <c r="AA74" s="186"/>
      <c r="AB74" s="186"/>
      <c r="AC74" s="186"/>
      <c r="AD74" s="186"/>
      <c r="AE74" s="186"/>
      <c r="AF74" s="186"/>
      <c r="AG74" s="186"/>
      <c r="AH74" s="186"/>
      <c r="AI74" s="186"/>
      <c r="AJ74" s="186"/>
      <c r="AK74" s="186"/>
      <c r="AL74" s="186"/>
      <c r="AM74" s="186"/>
    </row>
    <row r="75" spans="1:39" s="226" customFormat="1" ht="13.5" customHeight="1" x14ac:dyDescent="0.25">
      <c r="A75" s="228"/>
      <c r="B75" s="547"/>
      <c r="C75" s="407" t="s">
        <v>379</v>
      </c>
      <c r="D75" s="548"/>
      <c r="E75" s="185"/>
      <c r="F75" s="185"/>
      <c r="G75" s="185"/>
      <c r="H75" s="548"/>
      <c r="I75" s="548"/>
      <c r="J75" s="548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  <c r="W75" s="549"/>
      <c r="X75" s="185"/>
      <c r="Y75" s="185"/>
      <c r="Z75" s="548"/>
      <c r="AA75" s="186"/>
      <c r="AB75" s="186"/>
      <c r="AC75" s="186"/>
      <c r="AD75" s="186"/>
      <c r="AE75" s="186"/>
      <c r="AF75" s="186"/>
      <c r="AG75" s="186"/>
      <c r="AH75" s="186"/>
      <c r="AI75" s="186"/>
      <c r="AJ75" s="186"/>
      <c r="AK75" s="186"/>
      <c r="AL75" s="186"/>
      <c r="AM75" s="186"/>
    </row>
    <row r="76" spans="1:39" s="226" customFormat="1" ht="13.5" customHeight="1" x14ac:dyDescent="0.25">
      <c r="A76" s="228"/>
      <c r="B76" s="547"/>
      <c r="C76" s="407" t="s">
        <v>380</v>
      </c>
      <c r="D76" s="548"/>
      <c r="E76" s="185"/>
      <c r="F76" s="185"/>
      <c r="G76" s="185"/>
      <c r="H76" s="548"/>
      <c r="I76" s="548"/>
      <c r="J76" s="548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549"/>
      <c r="X76" s="185"/>
      <c r="Y76" s="185"/>
      <c r="Z76" s="548"/>
      <c r="AA76" s="186"/>
      <c r="AB76" s="186"/>
      <c r="AC76" s="186"/>
      <c r="AD76" s="186"/>
      <c r="AE76" s="186"/>
      <c r="AF76" s="186"/>
      <c r="AG76" s="186"/>
      <c r="AH76" s="186"/>
      <c r="AI76" s="186"/>
      <c r="AJ76" s="186"/>
      <c r="AK76" s="186"/>
      <c r="AL76" s="186"/>
      <c r="AM76" s="186"/>
    </row>
    <row r="77" spans="1:39" s="226" customFormat="1" ht="13.5" customHeight="1" x14ac:dyDescent="0.25">
      <c r="A77" s="228"/>
      <c r="B77" s="547"/>
      <c r="C77" s="407" t="s">
        <v>381</v>
      </c>
      <c r="D77" s="548"/>
      <c r="E77" s="185"/>
      <c r="F77" s="185"/>
      <c r="G77" s="185"/>
      <c r="H77" s="548"/>
      <c r="I77" s="548"/>
      <c r="J77" s="548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549"/>
      <c r="X77" s="185"/>
      <c r="Y77" s="185"/>
      <c r="Z77" s="548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</row>
    <row r="78" spans="1:39" s="226" customFormat="1" ht="13.5" customHeight="1" x14ac:dyDescent="0.25">
      <c r="A78" s="228"/>
      <c r="B78" s="547"/>
      <c r="C78" s="407" t="s">
        <v>382</v>
      </c>
      <c r="D78" s="548"/>
      <c r="E78" s="185"/>
      <c r="F78" s="185"/>
      <c r="G78" s="185"/>
      <c r="H78" s="548"/>
      <c r="I78" s="548"/>
      <c r="J78" s="548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549"/>
      <c r="X78" s="185"/>
      <c r="Y78" s="185"/>
      <c r="Z78" s="548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</row>
    <row r="79" spans="1:39" s="226" customFormat="1" ht="13.5" customHeight="1" x14ac:dyDescent="0.25">
      <c r="A79" s="228"/>
      <c r="B79" s="547" t="s">
        <v>209</v>
      </c>
      <c r="C79" s="407" t="s">
        <v>425</v>
      </c>
      <c r="D79" s="548"/>
      <c r="E79" s="185"/>
      <c r="F79" s="185"/>
      <c r="G79" s="185"/>
      <c r="H79" s="548"/>
      <c r="I79" s="548"/>
      <c r="J79" s="548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549"/>
      <c r="X79" s="185"/>
      <c r="Y79" s="185"/>
      <c r="Z79" s="548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</row>
    <row r="80" spans="1:39" s="226" customFormat="1" ht="13.5" customHeight="1" x14ac:dyDescent="0.25">
      <c r="A80" s="228"/>
      <c r="B80" s="547"/>
      <c r="C80" s="407" t="s">
        <v>442</v>
      </c>
      <c r="D80" s="548"/>
      <c r="E80" s="185"/>
      <c r="F80" s="185"/>
      <c r="G80" s="185"/>
      <c r="H80" s="548"/>
      <c r="I80" s="548"/>
      <c r="J80" s="548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549"/>
      <c r="X80" s="185"/>
      <c r="Y80" s="185"/>
      <c r="Z80" s="548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  <c r="AL80" s="186"/>
      <c r="AM80" s="186"/>
    </row>
    <row r="81" spans="1:39" s="226" customFormat="1" ht="13.5" customHeight="1" x14ac:dyDescent="0.25">
      <c r="A81" s="228"/>
      <c r="B81" s="547" t="s">
        <v>209</v>
      </c>
      <c r="C81" s="407" t="s">
        <v>333</v>
      </c>
      <c r="D81" s="548"/>
      <c r="E81" s="185"/>
      <c r="F81" s="185"/>
      <c r="G81" s="185"/>
      <c r="H81" s="548"/>
      <c r="I81" s="548"/>
      <c r="J81" s="548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549"/>
      <c r="X81" s="185"/>
      <c r="Y81" s="185"/>
      <c r="Z81" s="548"/>
      <c r="AA81" s="186"/>
      <c r="AB81" s="186"/>
      <c r="AC81" s="186"/>
      <c r="AD81" s="186"/>
      <c r="AE81" s="186"/>
      <c r="AF81" s="186"/>
      <c r="AG81" s="186"/>
      <c r="AH81" s="186"/>
      <c r="AI81" s="186"/>
      <c r="AJ81" s="186"/>
      <c r="AK81" s="186"/>
      <c r="AL81" s="186"/>
      <c r="AM81" s="186"/>
    </row>
    <row r="82" spans="1:39" s="226" customFormat="1" ht="13.5" customHeight="1" x14ac:dyDescent="0.25">
      <c r="A82" s="228"/>
      <c r="B82" s="547"/>
      <c r="C82" s="407" t="s">
        <v>470</v>
      </c>
      <c r="D82" s="548"/>
      <c r="E82" s="185"/>
      <c r="F82" s="185"/>
      <c r="G82" s="185"/>
      <c r="H82" s="548"/>
      <c r="I82" s="548"/>
      <c r="J82" s="548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549"/>
      <c r="X82" s="185"/>
      <c r="Y82" s="185"/>
      <c r="Z82" s="548"/>
      <c r="AA82" s="186"/>
      <c r="AB82" s="186"/>
      <c r="AC82" s="186"/>
      <c r="AD82" s="186"/>
      <c r="AE82" s="186"/>
      <c r="AF82" s="186"/>
      <c r="AG82" s="186"/>
      <c r="AH82" s="186"/>
      <c r="AI82" s="186"/>
      <c r="AJ82" s="186"/>
      <c r="AK82" s="186"/>
      <c r="AL82" s="186"/>
      <c r="AM82" s="186"/>
    </row>
    <row r="83" spans="1:39" s="226" customFormat="1" ht="13.5" customHeight="1" x14ac:dyDescent="0.25">
      <c r="A83" s="228"/>
      <c r="B83" s="547"/>
      <c r="C83" s="407" t="s">
        <v>472</v>
      </c>
      <c r="D83" s="548"/>
      <c r="E83" s="185"/>
      <c r="F83" s="185"/>
      <c r="G83" s="185"/>
      <c r="H83" s="548"/>
      <c r="I83" s="548"/>
      <c r="J83" s="548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549"/>
      <c r="X83" s="185"/>
      <c r="Y83" s="185"/>
      <c r="Z83" s="548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  <c r="AL83" s="186"/>
      <c r="AM83" s="186"/>
    </row>
    <row r="84" spans="1:39" s="226" customFormat="1" ht="13.5" customHeight="1" x14ac:dyDescent="0.25">
      <c r="A84" s="228"/>
      <c r="B84" s="547"/>
      <c r="C84" s="407" t="s">
        <v>471</v>
      </c>
      <c r="D84" s="548"/>
      <c r="E84" s="185"/>
      <c r="F84" s="185"/>
      <c r="G84" s="185"/>
      <c r="H84" s="548"/>
      <c r="I84" s="548"/>
      <c r="J84" s="548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549"/>
      <c r="X84" s="185"/>
      <c r="Y84" s="185"/>
      <c r="Z84" s="548"/>
      <c r="AA84" s="186"/>
      <c r="AB84" s="186"/>
      <c r="AC84" s="186"/>
      <c r="AD84" s="186"/>
      <c r="AE84" s="186"/>
      <c r="AF84" s="186"/>
      <c r="AG84" s="186"/>
      <c r="AH84" s="186"/>
      <c r="AI84" s="186"/>
      <c r="AJ84" s="186"/>
      <c r="AK84" s="186"/>
      <c r="AL84" s="186"/>
      <c r="AM84" s="186"/>
    </row>
    <row r="85" spans="1:39" s="226" customFormat="1" ht="9" customHeight="1" x14ac:dyDescent="0.25">
      <c r="A85" s="228"/>
      <c r="B85" s="186"/>
      <c r="C85" s="233"/>
      <c r="D85" s="539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40"/>
      <c r="Z85" s="540"/>
      <c r="AA85" s="540"/>
      <c r="AB85" s="231"/>
      <c r="AC85" s="231"/>
      <c r="AD85" s="231"/>
      <c r="AE85" s="231"/>
      <c r="AF85" s="231"/>
      <c r="AG85" s="231"/>
      <c r="AH85" s="231"/>
      <c r="AI85" s="231"/>
      <c r="AJ85" s="231"/>
      <c r="AK85" s="231"/>
      <c r="AL85" s="231"/>
      <c r="AM85" s="186"/>
    </row>
    <row r="86" spans="1:39" s="226" customFormat="1" ht="21" customHeight="1" x14ac:dyDescent="0.25">
      <c r="A86" s="228"/>
      <c r="B86" s="228"/>
      <c r="C86" s="1084"/>
      <c r="D86" s="1084"/>
      <c r="E86" s="1084"/>
      <c r="F86" s="230"/>
      <c r="G86" s="230"/>
      <c r="H86" s="230"/>
      <c r="I86" s="1084"/>
      <c r="J86" s="1084"/>
      <c r="K86" s="1084"/>
      <c r="L86" s="1084"/>
      <c r="M86" s="1084"/>
      <c r="N86" s="1084"/>
      <c r="O86" s="1084"/>
      <c r="P86" s="1084"/>
      <c r="Q86" s="1084"/>
      <c r="R86" s="1084"/>
      <c r="S86" s="1084"/>
      <c r="T86" s="1084"/>
      <c r="U86" s="1084"/>
      <c r="V86" s="1084"/>
      <c r="W86" s="1084"/>
      <c r="X86" s="1084"/>
      <c r="Y86" s="1084"/>
      <c r="Z86" s="230"/>
      <c r="AA86" s="230"/>
      <c r="AB86" s="230"/>
      <c r="AC86" s="230"/>
      <c r="AD86" s="230"/>
      <c r="AE86" s="230"/>
      <c r="AF86" s="230"/>
      <c r="AG86" s="230"/>
      <c r="AH86" s="230"/>
      <c r="AI86" s="230"/>
      <c r="AJ86" s="186"/>
      <c r="AK86" s="186"/>
      <c r="AL86" s="186"/>
      <c r="AM86" s="186"/>
    </row>
    <row r="87" spans="1:39" s="226" customFormat="1" ht="12" customHeight="1" x14ac:dyDescent="0.25">
      <c r="A87" s="228"/>
      <c r="B87" s="228"/>
      <c r="C87" s="214" t="s">
        <v>120</v>
      </c>
      <c r="D87" s="229"/>
      <c r="E87" s="185"/>
      <c r="F87" s="185"/>
      <c r="G87" s="185"/>
      <c r="H87" s="186"/>
      <c r="I87" s="185" t="s">
        <v>214</v>
      </c>
      <c r="J87" s="186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229"/>
      <c r="V87" s="185"/>
      <c r="W87" s="227"/>
      <c r="X87" s="185"/>
      <c r="Y87" s="185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</row>
    <row r="88" spans="1:39" s="226" customFormat="1" ht="5.15" customHeight="1" x14ac:dyDescent="0.25">
      <c r="A88" s="228"/>
      <c r="B88" s="186"/>
      <c r="C88" s="233"/>
      <c r="D88" s="537"/>
      <c r="E88" s="537"/>
      <c r="F88" s="537"/>
      <c r="G88" s="537"/>
      <c r="H88" s="537"/>
      <c r="I88" s="537"/>
      <c r="J88" s="537"/>
      <c r="K88" s="537"/>
      <c r="L88" s="537"/>
      <c r="M88" s="537"/>
      <c r="N88" s="537"/>
      <c r="O88" s="537"/>
      <c r="P88" s="537"/>
      <c r="Q88" s="537"/>
      <c r="R88" s="537"/>
      <c r="S88" s="537"/>
      <c r="T88" s="537"/>
      <c r="U88" s="537"/>
      <c r="V88" s="537"/>
      <c r="W88" s="537"/>
      <c r="X88" s="537"/>
      <c r="Y88" s="536"/>
      <c r="Z88" s="536"/>
      <c r="AA88" s="536"/>
      <c r="AB88" s="231"/>
      <c r="AC88" s="231"/>
      <c r="AD88" s="231"/>
      <c r="AE88" s="231"/>
      <c r="AF88" s="231"/>
      <c r="AG88" s="231"/>
      <c r="AH88" s="231"/>
      <c r="AI88" s="231"/>
      <c r="AJ88" s="231"/>
      <c r="AK88" s="231"/>
      <c r="AL88" s="231"/>
      <c r="AM88" s="186"/>
    </row>
    <row r="89" spans="1:39" s="226" customFormat="1" ht="2.25" customHeight="1" x14ac:dyDescent="0.25">
      <c r="A89" s="228"/>
      <c r="B89" s="186"/>
      <c r="C89" s="460"/>
      <c r="D89" s="460"/>
      <c r="E89" s="460"/>
      <c r="F89" s="460"/>
      <c r="G89" s="460"/>
      <c r="H89" s="460"/>
      <c r="I89" s="460"/>
      <c r="J89" s="460"/>
      <c r="K89" s="460"/>
      <c r="L89" s="460"/>
      <c r="M89" s="460"/>
      <c r="N89" s="460"/>
      <c r="O89" s="460"/>
      <c r="P89" s="460"/>
      <c r="Q89" s="460"/>
      <c r="R89" s="460"/>
      <c r="S89" s="460"/>
      <c r="T89" s="460"/>
      <c r="U89" s="460"/>
      <c r="V89" s="460"/>
      <c r="W89" s="460"/>
      <c r="X89" s="460"/>
      <c r="Y89" s="460"/>
      <c r="Z89" s="460"/>
      <c r="AA89" s="460"/>
      <c r="AB89" s="231"/>
      <c r="AC89" s="231"/>
      <c r="AD89" s="231"/>
      <c r="AE89" s="231"/>
      <c r="AF89" s="231"/>
      <c r="AG89" s="231"/>
      <c r="AH89" s="231"/>
      <c r="AI89" s="231"/>
      <c r="AJ89" s="231"/>
      <c r="AK89" s="231"/>
      <c r="AL89" s="231"/>
      <c r="AM89" s="186"/>
    </row>
    <row r="90" spans="1:39" s="226" customFormat="1" ht="12.75" customHeight="1" x14ac:dyDescent="0.25">
      <c r="A90" s="228"/>
      <c r="B90" s="186"/>
      <c r="AB90" s="231"/>
      <c r="AC90" s="231"/>
      <c r="AD90" s="231"/>
      <c r="AE90" s="231"/>
      <c r="AF90" s="231"/>
      <c r="AG90" s="231"/>
      <c r="AH90" s="231"/>
      <c r="AI90" s="231"/>
      <c r="AJ90" s="231"/>
      <c r="AK90" s="231"/>
      <c r="AL90" s="231"/>
      <c r="AM90" s="186"/>
    </row>
    <row r="91" spans="1:39" s="226" customFormat="1" ht="4" customHeight="1" x14ac:dyDescent="0.25">
      <c r="A91" s="228"/>
      <c r="B91" s="228"/>
      <c r="D91" s="185"/>
      <c r="E91" s="185"/>
      <c r="F91" s="185"/>
      <c r="G91" s="185"/>
      <c r="H91" s="186"/>
      <c r="I91" s="186"/>
      <c r="J91" s="186"/>
      <c r="K91" s="185"/>
      <c r="L91" s="185"/>
      <c r="M91" s="185"/>
      <c r="N91" s="185"/>
      <c r="O91" s="185"/>
      <c r="P91" s="185"/>
      <c r="Q91" s="185"/>
      <c r="R91" s="185"/>
      <c r="S91" s="185"/>
      <c r="T91" s="185"/>
      <c r="U91" s="185"/>
      <c r="V91" s="185"/>
      <c r="W91" s="227"/>
      <c r="X91" s="185"/>
      <c r="Y91" s="185"/>
      <c r="Z91" s="186"/>
      <c r="AA91" s="186"/>
      <c r="AB91" s="186"/>
      <c r="AC91" s="186"/>
      <c r="AD91" s="186"/>
      <c r="AE91" s="186"/>
      <c r="AF91" s="186"/>
      <c r="AG91" s="186"/>
      <c r="AH91" s="186"/>
      <c r="AI91" s="186"/>
      <c r="AJ91" s="186"/>
      <c r="AK91" s="186"/>
      <c r="AL91" s="186"/>
      <c r="AM91" s="186"/>
    </row>
    <row r="92" spans="1:39" s="226" customFormat="1" ht="5.25" customHeight="1" x14ac:dyDescent="0.25">
      <c r="A92" s="228"/>
      <c r="B92" s="186"/>
      <c r="C92" s="233"/>
      <c r="D92" s="539"/>
      <c r="E92" s="539"/>
      <c r="F92" s="539"/>
      <c r="G92" s="539"/>
      <c r="H92" s="539"/>
      <c r="I92" s="539"/>
      <c r="J92" s="539"/>
      <c r="K92" s="539"/>
      <c r="L92" s="539"/>
      <c r="M92" s="539"/>
      <c r="N92" s="539"/>
      <c r="O92" s="539"/>
      <c r="P92" s="539"/>
      <c r="Q92" s="539"/>
      <c r="R92" s="539"/>
      <c r="S92" s="539"/>
      <c r="T92" s="539"/>
      <c r="U92" s="539"/>
      <c r="V92" s="539"/>
      <c r="W92" s="539"/>
      <c r="X92" s="539"/>
      <c r="Y92" s="540"/>
      <c r="Z92" s="540"/>
      <c r="AA92" s="540"/>
      <c r="AB92" s="231"/>
      <c r="AC92" s="231"/>
      <c r="AD92" s="231"/>
      <c r="AE92" s="231"/>
      <c r="AF92" s="231"/>
      <c r="AG92" s="231"/>
      <c r="AH92" s="231"/>
      <c r="AI92" s="231"/>
      <c r="AJ92" s="231"/>
      <c r="AK92" s="231"/>
      <c r="AL92" s="231"/>
      <c r="AM92" s="186"/>
    </row>
    <row r="93" spans="1:39" s="123" customFormat="1" ht="18.75" customHeight="1" x14ac:dyDescent="0.25">
      <c r="A93" s="219"/>
      <c r="B93" s="218" t="s">
        <v>451</v>
      </c>
      <c r="C93" s="215"/>
      <c r="D93" s="216"/>
      <c r="E93" s="122"/>
      <c r="F93" s="122"/>
      <c r="G93" s="122"/>
      <c r="H93" s="122"/>
      <c r="I93" s="213"/>
      <c r="J93" s="213"/>
      <c r="K93" s="213"/>
      <c r="L93" s="213"/>
      <c r="M93" s="213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196"/>
    </row>
    <row r="94" spans="1:39" s="123" customFormat="1" x14ac:dyDescent="0.25">
      <c r="A94" s="219"/>
      <c r="B94" s="217" t="s">
        <v>136</v>
      </c>
      <c r="C94" s="215"/>
      <c r="D94" s="216"/>
      <c r="E94" s="122"/>
      <c r="F94" s="122"/>
      <c r="G94" s="122"/>
      <c r="H94" s="122"/>
      <c r="I94" s="213"/>
      <c r="J94" s="213"/>
      <c r="K94" s="213"/>
      <c r="L94" s="213"/>
      <c r="M94" s="213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196"/>
    </row>
    <row r="95" spans="1:39" s="123" customFormat="1" ht="13.5" customHeight="1" x14ac:dyDescent="0.25">
      <c r="A95" s="219"/>
      <c r="B95" s="547" t="s">
        <v>209</v>
      </c>
      <c r="C95" s="221" t="s">
        <v>395</v>
      </c>
      <c r="D95" s="553"/>
      <c r="E95" s="553"/>
      <c r="F95" s="553"/>
      <c r="G95" s="553"/>
      <c r="H95" s="553"/>
      <c r="I95" s="554"/>
      <c r="J95" s="554"/>
      <c r="K95" s="554"/>
      <c r="L95" s="554"/>
      <c r="M95" s="554"/>
      <c r="N95" s="554"/>
      <c r="O95" s="554"/>
      <c r="P95" s="554"/>
      <c r="Q95" s="554"/>
      <c r="R95" s="554"/>
      <c r="S95" s="554"/>
      <c r="T95" s="554"/>
      <c r="U95" s="554"/>
      <c r="V95" s="554"/>
      <c r="W95" s="554"/>
      <c r="X95" s="554"/>
      <c r="Y95" s="554"/>
      <c r="Z95" s="554"/>
      <c r="AA95" s="214"/>
      <c r="AB95" s="196"/>
    </row>
    <row r="96" spans="1:39" ht="13.5" customHeight="1" x14ac:dyDescent="0.25">
      <c r="A96" s="211"/>
      <c r="B96" s="547" t="s">
        <v>209</v>
      </c>
      <c r="C96" s="225" t="s">
        <v>213</v>
      </c>
      <c r="D96" s="555"/>
      <c r="E96" s="555"/>
      <c r="F96" s="555"/>
      <c r="G96" s="555"/>
      <c r="H96" s="555"/>
      <c r="I96" s="556"/>
      <c r="J96" s="556"/>
      <c r="K96" s="556"/>
      <c r="L96" s="556"/>
      <c r="M96" s="556"/>
      <c r="N96" s="556"/>
      <c r="O96" s="556"/>
      <c r="P96" s="556"/>
      <c r="Q96" s="556"/>
      <c r="R96" s="556"/>
      <c r="S96" s="556"/>
      <c r="T96" s="556"/>
      <c r="U96" s="556"/>
      <c r="V96" s="556"/>
      <c r="W96" s="556"/>
      <c r="X96" s="556"/>
      <c r="Y96" s="556"/>
      <c r="Z96" s="556"/>
      <c r="AA96" s="546"/>
      <c r="AB96" s="195"/>
    </row>
    <row r="97" spans="1:28" s="123" customFormat="1" ht="13.5" customHeight="1" x14ac:dyDescent="0.25">
      <c r="A97" s="219"/>
      <c r="B97" s="545" t="s">
        <v>209</v>
      </c>
      <c r="C97" s="219" t="s">
        <v>453</v>
      </c>
      <c r="D97" s="414"/>
      <c r="E97" s="414"/>
      <c r="F97" s="414"/>
      <c r="G97" s="414"/>
      <c r="H97" s="4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196"/>
    </row>
    <row r="98" spans="1:28" s="123" customFormat="1" ht="13.5" customHeight="1" x14ac:dyDescent="0.25">
      <c r="A98" s="219"/>
      <c r="B98" s="219"/>
      <c r="C98" s="219" t="s">
        <v>446</v>
      </c>
      <c r="D98" s="414"/>
      <c r="E98" s="414"/>
      <c r="F98" s="414"/>
      <c r="G98" s="414"/>
      <c r="H98" s="4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196"/>
    </row>
    <row r="99" spans="1:28" s="123" customFormat="1" ht="13.5" customHeight="1" x14ac:dyDescent="0.25">
      <c r="A99" s="219"/>
      <c r="B99" s="219"/>
      <c r="C99" s="219" t="s">
        <v>604</v>
      </c>
      <c r="D99" s="414"/>
      <c r="E99" s="414"/>
      <c r="F99" s="414"/>
      <c r="G99" s="414"/>
      <c r="H99" s="4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196"/>
    </row>
    <row r="100" spans="1:28" ht="13.5" customHeight="1" x14ac:dyDescent="0.25">
      <c r="A100" s="211"/>
      <c r="B100" s="547" t="s">
        <v>209</v>
      </c>
      <c r="C100" s="221" t="s">
        <v>454</v>
      </c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546"/>
      <c r="AB100" s="195"/>
    </row>
    <row r="101" spans="1:28" ht="13.5" customHeight="1" x14ac:dyDescent="0.25">
      <c r="A101" s="211"/>
      <c r="B101" s="547"/>
      <c r="C101" s="221" t="s">
        <v>455</v>
      </c>
      <c r="D101" s="534"/>
      <c r="E101" s="534"/>
      <c r="F101" s="534"/>
      <c r="G101" s="534"/>
      <c r="H101" s="534"/>
      <c r="I101" s="534"/>
      <c r="J101" s="534"/>
      <c r="K101" s="534"/>
      <c r="L101" s="534"/>
      <c r="M101" s="534"/>
      <c r="N101" s="534"/>
      <c r="O101" s="534"/>
      <c r="P101" s="534"/>
      <c r="Q101" s="534"/>
      <c r="R101" s="534"/>
      <c r="S101" s="534"/>
      <c r="T101" s="534"/>
      <c r="U101" s="534"/>
      <c r="V101" s="534"/>
      <c r="W101" s="534"/>
      <c r="X101" s="534"/>
      <c r="Y101" s="534"/>
      <c r="Z101" s="534"/>
      <c r="AA101" s="546"/>
      <c r="AB101" s="195"/>
    </row>
    <row r="102" spans="1:28" ht="13.5" customHeight="1" x14ac:dyDescent="0.25">
      <c r="A102" s="211"/>
      <c r="B102" s="547"/>
      <c r="C102" s="221" t="s">
        <v>456</v>
      </c>
      <c r="D102" s="534"/>
      <c r="E102" s="534"/>
      <c r="F102" s="534"/>
      <c r="G102" s="534"/>
      <c r="H102" s="534"/>
      <c r="I102" s="534"/>
      <c r="J102" s="534"/>
      <c r="K102" s="534"/>
      <c r="L102" s="534"/>
      <c r="M102" s="534"/>
      <c r="N102" s="534"/>
      <c r="O102" s="534"/>
      <c r="P102" s="534"/>
      <c r="Q102" s="534"/>
      <c r="R102" s="534"/>
      <c r="S102" s="534"/>
      <c r="T102" s="534"/>
      <c r="U102" s="534"/>
      <c r="V102" s="534"/>
      <c r="W102" s="534"/>
      <c r="X102" s="534"/>
      <c r="Y102" s="534"/>
      <c r="Z102" s="534"/>
      <c r="AA102" s="546"/>
      <c r="AB102" s="195"/>
    </row>
    <row r="103" spans="1:28" ht="13.5" customHeight="1" x14ac:dyDescent="0.25">
      <c r="A103" s="211"/>
      <c r="B103" s="547" t="s">
        <v>209</v>
      </c>
      <c r="C103" s="221" t="s">
        <v>457</v>
      </c>
      <c r="D103" s="221"/>
      <c r="E103" s="221"/>
      <c r="F103" s="221"/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546"/>
      <c r="AB103" s="195"/>
    </row>
    <row r="104" spans="1:28" ht="7.5" customHeight="1" x14ac:dyDescent="0.25">
      <c r="A104" s="125"/>
      <c r="B104" s="125"/>
      <c r="C104" s="125"/>
      <c r="D104" s="125"/>
      <c r="E104" s="125"/>
      <c r="F104" s="125"/>
      <c r="G104" s="125"/>
      <c r="H104" s="125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5"/>
    </row>
    <row r="105" spans="1:28" s="123" customFormat="1" ht="13.5" customHeight="1" x14ac:dyDescent="0.25">
      <c r="A105" s="220" t="s">
        <v>127</v>
      </c>
      <c r="B105" s="220"/>
      <c r="C105" s="220"/>
      <c r="D105" s="122"/>
      <c r="E105" s="122"/>
      <c r="F105" s="122"/>
      <c r="G105" s="122"/>
      <c r="H105" s="122"/>
      <c r="I105" s="213"/>
      <c r="J105" s="213"/>
      <c r="K105" s="213"/>
      <c r="L105" s="213"/>
      <c r="M105" s="213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5"/>
      <c r="AA105" s="215"/>
      <c r="AB105" s="196"/>
    </row>
    <row r="106" spans="1:28" s="123" customFormat="1" ht="12" customHeight="1" x14ac:dyDescent="0.25">
      <c r="A106" s="219"/>
      <c r="B106" s="547" t="s">
        <v>209</v>
      </c>
      <c r="C106" s="1085" t="s">
        <v>212</v>
      </c>
      <c r="D106" s="1085"/>
      <c r="E106" s="1085"/>
      <c r="F106" s="1085"/>
      <c r="G106" s="1085"/>
      <c r="H106" s="1085"/>
      <c r="I106" s="1085"/>
      <c r="J106" s="1085"/>
      <c r="K106" s="1085"/>
      <c r="L106" s="1085"/>
      <c r="M106" s="1085"/>
      <c r="N106" s="1085"/>
      <c r="O106" s="1085"/>
      <c r="P106" s="1085"/>
      <c r="Q106" s="1085"/>
      <c r="R106" s="1085"/>
      <c r="S106" s="1085"/>
      <c r="T106" s="1085"/>
      <c r="U106" s="1085"/>
      <c r="V106" s="1085"/>
      <c r="W106" s="1085"/>
      <c r="X106" s="1085"/>
      <c r="Y106" s="1085"/>
      <c r="Z106" s="1085"/>
      <c r="AA106" s="215"/>
      <c r="AB106" s="196"/>
    </row>
    <row r="107" spans="1:28" s="123" customFormat="1" ht="12" customHeight="1" x14ac:dyDescent="0.25">
      <c r="A107" s="219"/>
      <c r="B107" s="219"/>
      <c r="C107" s="1085" t="s">
        <v>211</v>
      </c>
      <c r="D107" s="1085"/>
      <c r="E107" s="1085"/>
      <c r="F107" s="1085"/>
      <c r="G107" s="1085"/>
      <c r="H107" s="1085"/>
      <c r="I107" s="1085"/>
      <c r="J107" s="1085"/>
      <c r="K107" s="1085"/>
      <c r="L107" s="1085"/>
      <c r="M107" s="1085"/>
      <c r="N107" s="1085"/>
      <c r="O107" s="1085"/>
      <c r="P107" s="1085"/>
      <c r="Q107" s="1085"/>
      <c r="R107" s="1085"/>
      <c r="S107" s="1085"/>
      <c r="T107" s="1085"/>
      <c r="U107" s="1085"/>
      <c r="V107" s="1085"/>
      <c r="W107" s="1085"/>
      <c r="X107" s="1085"/>
      <c r="Y107" s="1085"/>
      <c r="Z107" s="1085"/>
      <c r="AA107" s="215"/>
      <c r="AB107" s="196"/>
    </row>
    <row r="108" spans="1:28" s="123" customFormat="1" ht="10.5" customHeight="1" x14ac:dyDescent="0.25">
      <c r="A108" s="219"/>
      <c r="B108" s="219"/>
      <c r="C108" s="1085" t="s">
        <v>210</v>
      </c>
      <c r="D108" s="1085"/>
      <c r="E108" s="1085"/>
      <c r="F108" s="1085"/>
      <c r="G108" s="1085"/>
      <c r="H108" s="1085"/>
      <c r="I108" s="1085"/>
      <c r="J108" s="1085"/>
      <c r="K108" s="1085"/>
      <c r="L108" s="1085"/>
      <c r="M108" s="1085"/>
      <c r="N108" s="1085"/>
      <c r="O108" s="1085"/>
      <c r="P108" s="1085"/>
      <c r="Q108" s="1085"/>
      <c r="R108" s="1085"/>
      <c r="S108" s="1085"/>
      <c r="T108" s="1085"/>
      <c r="U108" s="1085"/>
      <c r="V108" s="1085"/>
      <c r="W108" s="1085"/>
      <c r="X108" s="1085"/>
      <c r="Y108" s="1085"/>
      <c r="Z108" s="1085"/>
      <c r="AA108" s="215"/>
      <c r="AB108" s="196"/>
    </row>
    <row r="109" spans="1:28" s="123" customFormat="1" x14ac:dyDescent="0.25">
      <c r="A109" s="219"/>
      <c r="B109" s="547" t="s">
        <v>209</v>
      </c>
      <c r="C109" s="222" t="s">
        <v>557</v>
      </c>
      <c r="D109" s="414"/>
      <c r="E109" s="414"/>
      <c r="F109" s="414"/>
      <c r="G109" s="414"/>
      <c r="H109" s="4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5"/>
      <c r="AB109" s="196"/>
    </row>
    <row r="110" spans="1:28" s="123" customFormat="1" x14ac:dyDescent="0.25">
      <c r="A110" s="219"/>
      <c r="B110" s="219"/>
      <c r="C110" s="221" t="s">
        <v>514</v>
      </c>
      <c r="D110" s="414"/>
      <c r="E110" s="414"/>
      <c r="F110" s="557"/>
      <c r="G110" s="414"/>
      <c r="H110" s="4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5"/>
      <c r="AB110" s="196"/>
    </row>
    <row r="111" spans="1:28" s="123" customFormat="1" x14ac:dyDescent="0.25">
      <c r="A111" s="219"/>
      <c r="B111" s="547" t="s">
        <v>209</v>
      </c>
      <c r="C111" s="222" t="s">
        <v>208</v>
      </c>
      <c r="D111" s="414"/>
      <c r="E111" s="414"/>
      <c r="F111" s="414"/>
      <c r="G111" s="414"/>
      <c r="H111" s="4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5"/>
      <c r="AB111" s="196"/>
    </row>
    <row r="112" spans="1:28" s="123" customFormat="1" x14ac:dyDescent="0.25">
      <c r="A112" s="219"/>
      <c r="B112" s="219"/>
      <c r="C112" s="221" t="s">
        <v>207</v>
      </c>
      <c r="D112" s="414"/>
      <c r="E112" s="414"/>
      <c r="F112" s="414"/>
      <c r="G112" s="414"/>
      <c r="H112" s="4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5"/>
      <c r="AB112" s="196"/>
    </row>
    <row r="113" spans="1:28" s="123" customFormat="1" ht="7.5" customHeight="1" x14ac:dyDescent="0.25">
      <c r="A113" s="219"/>
      <c r="B113" s="219"/>
      <c r="C113" s="219"/>
      <c r="D113" s="122"/>
      <c r="E113" s="122"/>
      <c r="F113" s="122"/>
      <c r="G113" s="122"/>
      <c r="H113" s="122"/>
      <c r="I113" s="213"/>
      <c r="J113" s="213"/>
      <c r="K113" s="213"/>
      <c r="L113" s="213"/>
      <c r="M113" s="213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196"/>
    </row>
    <row r="114" spans="1:28" s="123" customFormat="1" x14ac:dyDescent="0.25">
      <c r="A114" s="220" t="s">
        <v>128</v>
      </c>
      <c r="B114" s="220"/>
      <c r="C114" s="220"/>
      <c r="D114" s="216"/>
      <c r="E114" s="216"/>
      <c r="F114" s="122"/>
      <c r="G114" s="122"/>
      <c r="H114" s="122"/>
      <c r="I114" s="213"/>
      <c r="J114" s="213"/>
      <c r="K114" s="213"/>
      <c r="L114" s="213"/>
      <c r="M114" s="213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  <c r="AA114" s="215"/>
      <c r="AB114" s="196"/>
    </row>
    <row r="115" spans="1:28" s="123" customFormat="1" x14ac:dyDescent="0.25">
      <c r="A115" s="219"/>
      <c r="B115" s="404" t="s">
        <v>209</v>
      </c>
      <c r="C115" s="214" t="s">
        <v>337</v>
      </c>
      <c r="D115" s="405"/>
      <c r="E115" s="405"/>
      <c r="F115" s="405"/>
      <c r="G115" s="405"/>
      <c r="H115" s="405"/>
      <c r="I115" s="406"/>
      <c r="J115" s="406"/>
      <c r="K115" s="406"/>
      <c r="L115" s="406"/>
      <c r="M115" s="406"/>
      <c r="N115" s="406"/>
      <c r="O115" s="406"/>
      <c r="P115" s="406"/>
      <c r="Q115" s="406"/>
      <c r="R115" s="406"/>
      <c r="S115" s="406"/>
      <c r="T115" s="406"/>
      <c r="U115" s="406"/>
      <c r="V115" s="406"/>
      <c r="W115" s="406"/>
      <c r="X115" s="406"/>
      <c r="Y115" s="406"/>
      <c r="Z115" s="406"/>
      <c r="AA115" s="215"/>
      <c r="AB115" s="196"/>
    </row>
    <row r="116" spans="1:28" s="123" customFormat="1" ht="9.75" customHeight="1" x14ac:dyDescent="0.25">
      <c r="A116" s="219"/>
      <c r="B116" s="219"/>
      <c r="C116" s="215"/>
      <c r="D116" s="216"/>
      <c r="E116" s="216"/>
      <c r="F116" s="122"/>
      <c r="G116" s="122"/>
      <c r="H116" s="122"/>
      <c r="I116" s="213"/>
      <c r="J116" s="213"/>
      <c r="K116" s="213"/>
      <c r="L116" s="213"/>
      <c r="M116" s="213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196"/>
    </row>
    <row r="117" spans="1:28" s="123" customFormat="1" ht="18.75" customHeight="1" x14ac:dyDescent="0.25">
      <c r="A117" s="219"/>
      <c r="B117" s="218" t="s">
        <v>330</v>
      </c>
      <c r="C117" s="215"/>
      <c r="D117" s="216"/>
      <c r="E117" s="216"/>
      <c r="F117" s="122"/>
      <c r="G117" s="122"/>
      <c r="H117" s="122"/>
      <c r="I117" s="213"/>
      <c r="J117" s="213"/>
      <c r="K117" s="213"/>
      <c r="L117" s="213"/>
      <c r="M117" s="213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  <c r="AA117" s="215"/>
      <c r="AB117" s="196"/>
    </row>
    <row r="118" spans="1:28" s="123" customFormat="1" ht="12" customHeight="1" x14ac:dyDescent="0.25">
      <c r="A118" s="219"/>
      <c r="B118" s="217" t="s">
        <v>137</v>
      </c>
      <c r="C118" s="215"/>
      <c r="D118" s="216"/>
      <c r="E118" s="216"/>
      <c r="F118" s="122"/>
      <c r="G118" s="122"/>
      <c r="H118" s="122"/>
      <c r="I118" s="213"/>
      <c r="J118" s="213"/>
      <c r="K118" s="213"/>
      <c r="L118" s="213"/>
      <c r="M118" s="213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  <c r="AA118" s="215"/>
      <c r="AB118" s="196"/>
    </row>
    <row r="119" spans="1:28" s="123" customFormat="1" ht="12" customHeight="1" x14ac:dyDescent="0.25">
      <c r="A119" s="219"/>
      <c r="B119" s="404" t="s">
        <v>209</v>
      </c>
      <c r="C119" s="211" t="s">
        <v>206</v>
      </c>
      <c r="D119" s="216"/>
      <c r="E119" s="216"/>
      <c r="F119" s="122"/>
      <c r="G119" s="122"/>
      <c r="H119" s="122"/>
      <c r="I119" s="213"/>
      <c r="J119" s="213"/>
      <c r="K119" s="213"/>
      <c r="L119" s="213"/>
      <c r="M119" s="213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  <c r="AA119" s="215"/>
      <c r="AB119" s="196"/>
    </row>
    <row r="120" spans="1:28" s="123" customFormat="1" ht="15" customHeight="1" x14ac:dyDescent="0.25">
      <c r="A120" s="213"/>
      <c r="B120" s="213"/>
      <c r="C120" s="214" t="s">
        <v>65</v>
      </c>
      <c r="D120" s="214"/>
      <c r="E120" s="214"/>
      <c r="F120" s="214"/>
      <c r="G120" s="214"/>
      <c r="H120" s="214"/>
      <c r="I120" s="213"/>
      <c r="J120" s="213"/>
      <c r="K120" s="213"/>
      <c r="L120" s="213"/>
      <c r="M120" s="213"/>
      <c r="N120" s="197"/>
      <c r="O120" s="197"/>
      <c r="P120" s="197"/>
      <c r="Q120" s="197"/>
      <c r="R120" s="197"/>
      <c r="S120" s="197"/>
      <c r="T120" s="197"/>
      <c r="U120" s="197"/>
      <c r="V120" s="197"/>
      <c r="W120" s="197"/>
      <c r="X120" s="197"/>
      <c r="Y120" s="197"/>
      <c r="Z120" s="197"/>
      <c r="AA120" s="197"/>
      <c r="AB120" s="196"/>
    </row>
    <row r="121" spans="1:28" s="123" customFormat="1" ht="19.149999999999999" customHeight="1" x14ac:dyDescent="0.25">
      <c r="A121" s="213"/>
      <c r="B121" s="213"/>
      <c r="C121" s="1084"/>
      <c r="D121" s="1084"/>
      <c r="E121" s="1084"/>
      <c r="F121" s="1084"/>
      <c r="G121" s="1084"/>
      <c r="H121" s="213"/>
      <c r="I121" s="213"/>
      <c r="J121" s="213"/>
      <c r="K121" s="213"/>
      <c r="L121" s="213"/>
      <c r="M121" s="213"/>
      <c r="N121" s="197"/>
      <c r="O121" s="197"/>
      <c r="P121" s="197"/>
      <c r="Q121" s="197"/>
      <c r="R121" s="197"/>
      <c r="S121" s="197"/>
      <c r="T121" s="197"/>
      <c r="U121" s="197"/>
      <c r="V121" s="197"/>
      <c r="W121" s="197"/>
      <c r="X121" s="197"/>
      <c r="Y121" s="197"/>
      <c r="Z121" s="197"/>
      <c r="AA121" s="197"/>
      <c r="AB121" s="196"/>
    </row>
    <row r="122" spans="1:28" s="123" customFormat="1" ht="12.65" customHeight="1" x14ac:dyDescent="0.25">
      <c r="A122" s="213"/>
      <c r="B122" s="213"/>
      <c r="C122" s="214" t="s">
        <v>120</v>
      </c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197"/>
      <c r="O122" s="197"/>
      <c r="P122" s="197"/>
      <c r="Q122" s="197"/>
      <c r="R122" s="197"/>
      <c r="S122" s="197"/>
      <c r="T122" s="197"/>
      <c r="U122" s="197"/>
      <c r="V122" s="197"/>
      <c r="W122" s="197"/>
      <c r="X122" s="197"/>
      <c r="Y122" s="197"/>
      <c r="Z122" s="197"/>
      <c r="AA122" s="197"/>
      <c r="AB122" s="196"/>
    </row>
    <row r="123" spans="1:28" s="123" customFormat="1" ht="15" customHeight="1" x14ac:dyDescent="0.25">
      <c r="A123" s="213"/>
      <c r="B123" s="213"/>
      <c r="C123" s="214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197"/>
      <c r="O123" s="197"/>
      <c r="P123" s="197"/>
      <c r="Q123" s="197"/>
      <c r="R123" s="197"/>
      <c r="S123" s="197"/>
      <c r="T123" s="197"/>
      <c r="U123" s="197"/>
      <c r="V123" s="197"/>
      <c r="W123" s="197"/>
      <c r="X123" s="197"/>
      <c r="Y123" s="197"/>
      <c r="Z123" s="197"/>
      <c r="AA123" s="197"/>
      <c r="AB123" s="196"/>
    </row>
    <row r="124" spans="1:28" s="123" customFormat="1" ht="25.15" customHeight="1" x14ac:dyDescent="0.25">
      <c r="A124" s="213"/>
      <c r="B124" s="213"/>
      <c r="C124" s="1084"/>
      <c r="D124" s="1084"/>
      <c r="E124" s="1084"/>
      <c r="F124" s="1084"/>
      <c r="G124" s="1084"/>
      <c r="H124" s="214"/>
      <c r="I124" s="1084"/>
      <c r="J124" s="1084"/>
      <c r="K124" s="1084"/>
      <c r="L124" s="1084"/>
      <c r="M124" s="1084"/>
      <c r="N124" s="1084"/>
      <c r="O124" s="1084"/>
      <c r="P124" s="1084"/>
      <c r="Q124" s="1084"/>
      <c r="R124" s="1084"/>
      <c r="S124" s="1084"/>
      <c r="T124" s="1084"/>
      <c r="U124" s="1084"/>
      <c r="V124" s="1084"/>
      <c r="W124" s="1084"/>
      <c r="X124" s="1084"/>
      <c r="Y124" s="1084"/>
      <c r="Z124" s="1084"/>
      <c r="AA124" s="197"/>
      <c r="AB124" s="196"/>
    </row>
    <row r="125" spans="1:28" s="123" customFormat="1" ht="12" customHeight="1" x14ac:dyDescent="0.25">
      <c r="A125" s="213"/>
      <c r="B125" s="213"/>
      <c r="C125" s="214" t="s">
        <v>558</v>
      </c>
      <c r="D125" s="213"/>
      <c r="E125" s="213"/>
      <c r="F125" s="214"/>
      <c r="G125" s="214"/>
      <c r="H125" s="213"/>
      <c r="I125" s="214" t="s">
        <v>493</v>
      </c>
      <c r="J125" s="213"/>
      <c r="K125" s="213"/>
      <c r="L125" s="213"/>
      <c r="M125" s="213"/>
      <c r="N125" s="197"/>
      <c r="O125" s="197"/>
      <c r="P125" s="197"/>
      <c r="Q125" s="197"/>
      <c r="R125" s="197"/>
      <c r="S125" s="197"/>
      <c r="T125" s="197"/>
      <c r="U125" s="197"/>
      <c r="V125" s="197"/>
      <c r="W125" s="197"/>
      <c r="X125" s="197"/>
      <c r="Y125" s="197"/>
      <c r="Z125" s="197"/>
      <c r="AA125" s="197"/>
      <c r="AB125" s="196"/>
    </row>
    <row r="126" spans="1:28" ht="12.5" x14ac:dyDescent="0.25">
      <c r="A126" s="199"/>
      <c r="B126" s="199"/>
      <c r="C126" s="1080"/>
      <c r="D126" s="713"/>
      <c r="E126" s="200"/>
      <c r="F126" s="199"/>
      <c r="G126" s="199"/>
      <c r="H126" s="199"/>
      <c r="I126" s="199"/>
      <c r="J126" s="199"/>
      <c r="K126" s="199"/>
      <c r="M126" s="210"/>
      <c r="N126" s="210"/>
      <c r="O126" s="210"/>
      <c r="P126" s="210"/>
      <c r="Q126" s="195"/>
      <c r="R126" s="195"/>
      <c r="S126" s="195"/>
      <c r="T126" s="195"/>
      <c r="U126" s="195"/>
      <c r="V126" s="195"/>
      <c r="W126" s="1081"/>
      <c r="X126" s="1081"/>
      <c r="Y126" s="1081"/>
      <c r="Z126" s="1081"/>
      <c r="AA126" s="1081"/>
      <c r="AB126" s="195"/>
    </row>
    <row r="127" spans="1:28" ht="12.5" x14ac:dyDescent="0.25">
      <c r="A127" s="199"/>
      <c r="B127" s="199"/>
      <c r="C127" s="1080"/>
      <c r="D127" s="713"/>
      <c r="E127" s="200"/>
      <c r="F127" s="199"/>
      <c r="G127" s="199"/>
      <c r="H127" s="199"/>
      <c r="I127" s="199"/>
      <c r="J127" s="199"/>
      <c r="K127" s="199"/>
      <c r="M127" s="210"/>
      <c r="N127" s="210"/>
      <c r="O127" s="210"/>
      <c r="P127" s="210"/>
      <c r="Q127" s="195"/>
      <c r="R127" s="195"/>
      <c r="S127" s="195"/>
      <c r="T127" s="195"/>
      <c r="U127" s="195"/>
      <c r="V127" s="195"/>
      <c r="W127" s="1081"/>
      <c r="X127" s="1081"/>
      <c r="Y127" s="1081"/>
      <c r="Z127" s="1081"/>
      <c r="AA127" s="1081"/>
      <c r="AB127" s="195"/>
    </row>
    <row r="128" spans="1:28" ht="12.5" x14ac:dyDescent="0.25">
      <c r="A128" s="199"/>
      <c r="B128" s="199"/>
      <c r="C128" s="1080" t="s">
        <v>141</v>
      </c>
      <c r="D128" s="713"/>
      <c r="E128" s="1086" t="str">
        <f>IF(Antrag!F71="","",Antrag!F71)</f>
        <v/>
      </c>
      <c r="F128" s="1086"/>
      <c r="G128" s="1086"/>
      <c r="H128" s="1086"/>
      <c r="I128" s="1086"/>
      <c r="J128" s="1086"/>
      <c r="K128" s="1086"/>
      <c r="L128" s="1086"/>
      <c r="M128" s="1086"/>
      <c r="N128" s="1086"/>
      <c r="O128" s="1086"/>
      <c r="P128" s="1086"/>
      <c r="Q128" s="1086"/>
      <c r="R128" s="1086"/>
      <c r="S128" s="1086"/>
      <c r="T128" s="1086"/>
      <c r="U128" s="1086"/>
      <c r="V128" s="195"/>
      <c r="W128" s="1081" t="s">
        <v>534</v>
      </c>
      <c r="X128" s="1081"/>
      <c r="Y128" s="1081"/>
      <c r="Z128" s="1081"/>
      <c r="AA128" s="1081"/>
      <c r="AB128" s="195"/>
    </row>
    <row r="129" spans="1:28" ht="10.5" customHeight="1" x14ac:dyDescent="0.25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4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</row>
    <row r="130" spans="1:28" ht="6" customHeight="1" x14ac:dyDescent="0.25">
      <c r="M130" s="104"/>
    </row>
    <row r="131" spans="1:28" x14ac:dyDescent="0.25">
      <c r="M131" s="104"/>
    </row>
    <row r="132" spans="1:28" x14ac:dyDescent="0.25">
      <c r="M132" s="104"/>
    </row>
    <row r="133" spans="1:28" x14ac:dyDescent="0.25">
      <c r="M133" s="104"/>
    </row>
    <row r="134" spans="1:28" x14ac:dyDescent="0.25">
      <c r="M134" s="104"/>
    </row>
    <row r="135" spans="1:28" x14ac:dyDescent="0.25">
      <c r="M135" s="104"/>
    </row>
    <row r="136" spans="1:28" x14ac:dyDescent="0.25">
      <c r="M136" s="104"/>
    </row>
    <row r="137" spans="1:28" x14ac:dyDescent="0.25">
      <c r="M137" s="104"/>
    </row>
    <row r="138" spans="1:28" x14ac:dyDescent="0.25">
      <c r="M138" s="104"/>
    </row>
    <row r="139" spans="1:28" x14ac:dyDescent="0.25">
      <c r="M139" s="104"/>
    </row>
    <row r="140" spans="1:28" x14ac:dyDescent="0.25">
      <c r="M140" s="104"/>
    </row>
    <row r="141" spans="1:28" x14ac:dyDescent="0.25">
      <c r="M141" s="104"/>
    </row>
    <row r="142" spans="1:28" x14ac:dyDescent="0.25">
      <c r="M142" s="104"/>
    </row>
    <row r="143" spans="1:28" x14ac:dyDescent="0.25">
      <c r="M143" s="104"/>
    </row>
    <row r="144" spans="1:28" x14ac:dyDescent="0.25">
      <c r="M144" s="104"/>
    </row>
    <row r="145" spans="13:13" x14ac:dyDescent="0.25">
      <c r="M145" s="104"/>
    </row>
    <row r="146" spans="13:13" x14ac:dyDescent="0.25">
      <c r="M146" s="104"/>
    </row>
    <row r="147" spans="13:13" x14ac:dyDescent="0.25">
      <c r="M147" s="104"/>
    </row>
    <row r="148" spans="13:13" x14ac:dyDescent="0.25">
      <c r="M148" s="104"/>
    </row>
    <row r="149" spans="13:13" x14ac:dyDescent="0.25">
      <c r="M149" s="104"/>
    </row>
    <row r="150" spans="13:13" x14ac:dyDescent="0.25">
      <c r="M150" s="104"/>
    </row>
    <row r="151" spans="13:13" x14ac:dyDescent="0.25">
      <c r="M151" s="104"/>
    </row>
    <row r="152" spans="13:13" x14ac:dyDescent="0.25">
      <c r="M152" s="104"/>
    </row>
    <row r="153" spans="13:13" x14ac:dyDescent="0.25">
      <c r="M153" s="104"/>
    </row>
    <row r="154" spans="13:13" x14ac:dyDescent="0.25">
      <c r="M154" s="104"/>
    </row>
    <row r="155" spans="13:13" x14ac:dyDescent="0.25">
      <c r="M155" s="104"/>
    </row>
    <row r="156" spans="13:13" x14ac:dyDescent="0.25">
      <c r="M156" s="104"/>
    </row>
    <row r="157" spans="13:13" x14ac:dyDescent="0.25">
      <c r="M157" s="104"/>
    </row>
    <row r="158" spans="13:13" x14ac:dyDescent="0.25">
      <c r="M158" s="104"/>
    </row>
    <row r="159" spans="13:13" x14ac:dyDescent="0.25">
      <c r="M159" s="104"/>
    </row>
    <row r="160" spans="13:13" x14ac:dyDescent="0.25">
      <c r="M160" s="104"/>
    </row>
    <row r="161" spans="13:13" x14ac:dyDescent="0.25">
      <c r="M161" s="104"/>
    </row>
    <row r="162" spans="13:13" x14ac:dyDescent="0.25">
      <c r="M162" s="104"/>
    </row>
    <row r="163" spans="13:13" x14ac:dyDescent="0.25">
      <c r="M163" s="104"/>
    </row>
    <row r="164" spans="13:13" x14ac:dyDescent="0.25">
      <c r="M164" s="104"/>
    </row>
    <row r="165" spans="13:13" x14ac:dyDescent="0.25">
      <c r="M165" s="104"/>
    </row>
    <row r="166" spans="13:13" x14ac:dyDescent="0.25">
      <c r="M166" s="104"/>
    </row>
    <row r="167" spans="13:13" x14ac:dyDescent="0.25">
      <c r="M167" s="104"/>
    </row>
    <row r="168" spans="13:13" x14ac:dyDescent="0.25">
      <c r="M168" s="104"/>
    </row>
    <row r="169" spans="13:13" x14ac:dyDescent="0.25">
      <c r="M169" s="104"/>
    </row>
    <row r="170" spans="13:13" x14ac:dyDescent="0.25">
      <c r="M170" s="104"/>
    </row>
    <row r="171" spans="13:13" x14ac:dyDescent="0.25">
      <c r="M171" s="104"/>
    </row>
    <row r="172" spans="13:13" x14ac:dyDescent="0.25">
      <c r="M172" s="104"/>
    </row>
    <row r="173" spans="13:13" x14ac:dyDescent="0.25">
      <c r="M173" s="104"/>
    </row>
    <row r="174" spans="13:13" x14ac:dyDescent="0.25">
      <c r="M174" s="104"/>
    </row>
    <row r="175" spans="13:13" x14ac:dyDescent="0.25">
      <c r="M175" s="104"/>
    </row>
    <row r="176" spans="13:13" x14ac:dyDescent="0.25">
      <c r="M176" s="104"/>
    </row>
    <row r="177" spans="13:13" x14ac:dyDescent="0.25">
      <c r="M177" s="104"/>
    </row>
    <row r="178" spans="13:13" x14ac:dyDescent="0.25">
      <c r="M178" s="104"/>
    </row>
    <row r="179" spans="13:13" x14ac:dyDescent="0.25">
      <c r="M179" s="104"/>
    </row>
    <row r="180" spans="13:13" x14ac:dyDescent="0.25">
      <c r="M180" s="104"/>
    </row>
    <row r="181" spans="13:13" x14ac:dyDescent="0.25">
      <c r="M181" s="104"/>
    </row>
    <row r="182" spans="13:13" x14ac:dyDescent="0.25">
      <c r="M182" s="104"/>
    </row>
    <row r="183" spans="13:13" x14ac:dyDescent="0.25">
      <c r="M183" s="104"/>
    </row>
    <row r="184" spans="13:13" x14ac:dyDescent="0.25">
      <c r="M184" s="104"/>
    </row>
    <row r="185" spans="13:13" x14ac:dyDescent="0.25">
      <c r="M185" s="104"/>
    </row>
    <row r="186" spans="13:13" x14ac:dyDescent="0.25">
      <c r="M186" s="104"/>
    </row>
    <row r="187" spans="13:13" x14ac:dyDescent="0.25">
      <c r="M187" s="104"/>
    </row>
    <row r="188" spans="13:13" x14ac:dyDescent="0.25">
      <c r="M188" s="104"/>
    </row>
    <row r="189" spans="13:13" x14ac:dyDescent="0.25">
      <c r="M189" s="104"/>
    </row>
    <row r="190" spans="13:13" x14ac:dyDescent="0.25">
      <c r="M190" s="104"/>
    </row>
    <row r="191" spans="13:13" x14ac:dyDescent="0.25">
      <c r="M191" s="104"/>
    </row>
    <row r="192" spans="13:13" x14ac:dyDescent="0.25">
      <c r="M192" s="104"/>
    </row>
    <row r="193" spans="13:13" x14ac:dyDescent="0.25">
      <c r="M193" s="104"/>
    </row>
  </sheetData>
  <sheetProtection algorithmName="SHA-512" hashValue="a7W5daQKAYuDVeSPsTEkLvA/xuNI4doQJFPIO59g7uEqiUcKej5w3CsTtG2shRPf+9WFrB2kinNvenyIsIdTjw==" saltValue="ukMZgAKO/ji4DI47PrlV5w==" spinCount="100000" sheet="1" objects="1" scenarios="1"/>
  <mergeCells count="26">
    <mergeCell ref="C86:E86"/>
    <mergeCell ref="I86:Y86"/>
    <mergeCell ref="W128:AA128"/>
    <mergeCell ref="C106:Z106"/>
    <mergeCell ref="C107:Z107"/>
    <mergeCell ref="C108:Z108"/>
    <mergeCell ref="C121:G121"/>
    <mergeCell ref="C124:G124"/>
    <mergeCell ref="I124:Z124"/>
    <mergeCell ref="C128:D128"/>
    <mergeCell ref="C127:D127"/>
    <mergeCell ref="W127:AA127"/>
    <mergeCell ref="C126:D126"/>
    <mergeCell ref="W126:AA126"/>
    <mergeCell ref="E128:U128"/>
    <mergeCell ref="F2:R2"/>
    <mergeCell ref="F4:R4"/>
    <mergeCell ref="C52:Z52"/>
    <mergeCell ref="C68:D68"/>
    <mergeCell ref="W68:AA68"/>
    <mergeCell ref="V27:Y27"/>
    <mergeCell ref="V28:Y28"/>
    <mergeCell ref="V30:Y30"/>
    <mergeCell ref="E68:T68"/>
    <mergeCell ref="F23:Y23"/>
    <mergeCell ref="N32:Y32"/>
  </mergeCells>
  <pageMargins left="0.23622047244094491" right="0.23622047244094491" top="0.15748031496062992" bottom="0.15748031496062992" header="0.31496062992125984" footer="0.31496062992125984"/>
  <pageSetup paperSize="9" orientation="portrait" r:id="rId1"/>
  <headerFooter alignWithMargins="0"/>
  <rowBreaks count="1" manualBreakCount="1">
    <brk id="6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Check Box 1">
              <controlPr locked="0" defaultSize="0" autoFill="0" autoLine="0" autoPict="0">
                <anchor moveWithCells="1">
                  <from>
                    <xdr:col>1</xdr:col>
                    <xdr:colOff>107950</xdr:colOff>
                    <xdr:row>20</xdr:row>
                    <xdr:rowOff>19050</xdr:rowOff>
                  </from>
                  <to>
                    <xdr:col>3</xdr:col>
                    <xdr:colOff>69850</xdr:colOff>
                    <xdr:row>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5" name="Check Box 4">
              <controlPr defaultSize="0" autoFill="0" autoLine="0" autoPict="0">
                <anchor moveWithCells="1">
                  <from>
                    <xdr:col>1</xdr:col>
                    <xdr:colOff>114300</xdr:colOff>
                    <xdr:row>23</xdr:row>
                    <xdr:rowOff>50800</xdr:rowOff>
                  </from>
                  <to>
                    <xdr:col>3</xdr:col>
                    <xdr:colOff>76200</xdr:colOff>
                    <xdr:row>25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9"/>
  <dimension ref="A1:AK44"/>
  <sheetViews>
    <sheetView showGridLines="0" zoomScale="150" zoomScaleNormal="150" workbookViewId="0">
      <selection activeCell="B5" sqref="B5:I5"/>
    </sheetView>
  </sheetViews>
  <sheetFormatPr baseColWidth="10" defaultColWidth="11.54296875" defaultRowHeight="10.5" x14ac:dyDescent="0.25"/>
  <cols>
    <col min="1" max="2" width="2.1796875" style="2" customWidth="1"/>
    <col min="3" max="3" width="4.54296875" style="2" customWidth="1"/>
    <col min="4" max="4" width="7.81640625" style="2" customWidth="1"/>
    <col min="5" max="5" width="0.26953125" style="2" hidden="1" customWidth="1"/>
    <col min="6" max="6" width="3.26953125" style="2" hidden="1" customWidth="1"/>
    <col min="7" max="7" width="3.1796875" style="2" hidden="1" customWidth="1"/>
    <col min="8" max="8" width="7.54296875" style="13" hidden="1" customWidth="1"/>
    <col min="9" max="9" width="13.81640625" style="2" customWidth="1"/>
    <col min="10" max="12" width="11.54296875" style="2"/>
    <col min="13" max="13" width="23.7265625" style="2" customWidth="1"/>
    <col min="14" max="14" width="2" style="2" customWidth="1"/>
    <col min="15" max="15" width="3" style="2" customWidth="1"/>
    <col min="16" max="16384" width="11.54296875" style="2"/>
  </cols>
  <sheetData>
    <row r="1" spans="1:14" s="104" customFormat="1" ht="13.15" customHeight="1" x14ac:dyDescent="0.25">
      <c r="A1" s="78"/>
      <c r="B1" s="17"/>
      <c r="C1" s="77"/>
      <c r="D1" s="77"/>
      <c r="E1" s="77"/>
      <c r="F1" s="77"/>
      <c r="G1" s="78"/>
      <c r="H1" s="78"/>
      <c r="I1" s="78"/>
      <c r="J1" s="78"/>
      <c r="K1" s="78"/>
      <c r="L1" s="78"/>
      <c r="M1" s="121"/>
      <c r="N1" s="121"/>
    </row>
    <row r="2" spans="1:14" ht="11.5" x14ac:dyDescent="0.25">
      <c r="A2" s="6"/>
      <c r="B2" s="100" t="s">
        <v>516</v>
      </c>
      <c r="C2" s="6"/>
      <c r="D2" s="6"/>
      <c r="E2" s="6"/>
      <c r="F2" s="6"/>
      <c r="G2" s="6"/>
      <c r="H2" s="14"/>
      <c r="I2" s="6"/>
      <c r="J2" s="6"/>
      <c r="K2" s="6"/>
      <c r="L2" s="6"/>
      <c r="M2" s="6"/>
      <c r="N2" s="6"/>
    </row>
    <row r="3" spans="1:14" ht="11.5" x14ac:dyDescent="0.25">
      <c r="A3" s="6"/>
      <c r="B3" s="100"/>
      <c r="C3" s="6"/>
      <c r="D3" s="6"/>
      <c r="E3" s="6"/>
      <c r="F3" s="6"/>
      <c r="G3" s="6"/>
      <c r="H3" s="14"/>
      <c r="I3" s="6"/>
      <c r="J3" s="6"/>
      <c r="K3" s="6"/>
      <c r="L3" s="6"/>
      <c r="M3" s="6"/>
      <c r="N3" s="6"/>
    </row>
    <row r="4" spans="1:14" ht="13.5" customHeight="1" x14ac:dyDescent="0.25">
      <c r="A4" s="6"/>
      <c r="B4" s="145" t="s">
        <v>515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5" spans="1:14" ht="18" customHeight="1" x14ac:dyDescent="0.25">
      <c r="A5" s="6"/>
      <c r="B5" s="765" t="s">
        <v>126</v>
      </c>
      <c r="C5" s="765"/>
      <c r="D5" s="765"/>
      <c r="E5" s="765"/>
      <c r="F5" s="765"/>
      <c r="G5" s="765"/>
      <c r="H5" s="765"/>
      <c r="I5" s="765"/>
      <c r="J5" s="1089" t="s">
        <v>126</v>
      </c>
      <c r="K5" s="1090"/>
      <c r="L5" s="1090"/>
      <c r="M5" s="1090"/>
      <c r="N5" s="6"/>
    </row>
    <row r="6" spans="1:14" ht="11.5" x14ac:dyDescent="0.25">
      <c r="A6" s="6"/>
      <c r="B6" s="27" t="s">
        <v>15</v>
      </c>
      <c r="C6" s="27"/>
      <c r="D6" s="27"/>
      <c r="E6" s="27"/>
      <c r="F6" s="27"/>
      <c r="G6" s="27"/>
      <c r="H6" s="27"/>
      <c r="I6" s="27"/>
      <c r="J6" s="27" t="s">
        <v>0</v>
      </c>
      <c r="K6" s="35"/>
      <c r="L6" s="27"/>
      <c r="M6" s="27"/>
      <c r="N6" s="27"/>
    </row>
    <row r="7" spans="1:14" ht="18" customHeight="1" x14ac:dyDescent="0.25">
      <c r="A7" s="6"/>
      <c r="B7" s="768" t="s">
        <v>126</v>
      </c>
      <c r="C7" s="768"/>
      <c r="D7" s="768"/>
      <c r="E7" s="768"/>
      <c r="F7" s="1089" t="s">
        <v>126</v>
      </c>
      <c r="G7" s="1090"/>
      <c r="H7" s="1090"/>
      <c r="I7" s="1091"/>
      <c r="J7" s="36" t="s">
        <v>126</v>
      </c>
      <c r="K7" s="1089" t="s">
        <v>126</v>
      </c>
      <c r="L7" s="1090"/>
      <c r="M7" s="1091"/>
      <c r="N7" s="6"/>
    </row>
    <row r="8" spans="1:14" ht="11.5" x14ac:dyDescent="0.25">
      <c r="A8" s="6"/>
      <c r="B8" s="27" t="s">
        <v>2</v>
      </c>
      <c r="C8" s="27"/>
      <c r="D8" s="27"/>
      <c r="E8" s="27"/>
      <c r="F8" s="27" t="s">
        <v>16</v>
      </c>
      <c r="G8" s="27"/>
      <c r="H8" s="27"/>
      <c r="I8" s="27"/>
      <c r="J8" s="27" t="s">
        <v>4</v>
      </c>
      <c r="K8" s="27" t="s">
        <v>3</v>
      </c>
      <c r="L8" s="98"/>
      <c r="M8" s="27"/>
      <c r="N8" s="27"/>
    </row>
    <row r="9" spans="1:14" ht="7.5" customHeight="1" x14ac:dyDescent="0.25">
      <c r="A9" s="6"/>
      <c r="B9" s="6"/>
      <c r="C9" s="6"/>
      <c r="D9" s="6"/>
      <c r="E9" s="6"/>
      <c r="F9" s="6"/>
      <c r="G9" s="6"/>
      <c r="H9" s="14"/>
      <c r="I9" s="6"/>
      <c r="J9" s="6"/>
      <c r="K9" s="6"/>
      <c r="L9" s="6"/>
      <c r="M9" s="6"/>
      <c r="N9" s="6"/>
    </row>
    <row r="10" spans="1:14" ht="11.5" x14ac:dyDescent="0.25">
      <c r="A10" s="6"/>
      <c r="B10" s="100" t="s">
        <v>133</v>
      </c>
      <c r="C10" s="81"/>
      <c r="D10" s="81"/>
      <c r="E10" s="81"/>
      <c r="F10" s="81"/>
      <c r="G10" s="77"/>
      <c r="H10" s="77"/>
      <c r="I10" s="78"/>
      <c r="J10" s="6"/>
      <c r="K10" s="6"/>
      <c r="L10" s="6"/>
      <c r="M10" s="6"/>
      <c r="N10" s="6"/>
    </row>
    <row r="11" spans="1:14" s="15" customFormat="1" ht="5.25" customHeigh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20"/>
      <c r="N11" s="121"/>
    </row>
    <row r="12" spans="1:14" ht="13.15" customHeight="1" x14ac:dyDescent="0.25">
      <c r="A12" s="78"/>
      <c r="B12" s="100"/>
      <c r="C12" s="81"/>
      <c r="D12" s="81"/>
      <c r="E12" s="81"/>
      <c r="F12" s="81"/>
      <c r="G12" s="77"/>
      <c r="H12" s="77"/>
      <c r="I12" s="78"/>
      <c r="J12" s="78"/>
      <c r="K12" s="78"/>
      <c r="L12" s="78"/>
      <c r="M12" s="6"/>
      <c r="N12" s="6"/>
    </row>
    <row r="13" spans="1:14" ht="12" customHeight="1" x14ac:dyDescent="0.25">
      <c r="A13" s="78"/>
      <c r="B13" s="100"/>
      <c r="C13" s="81"/>
      <c r="D13" s="81"/>
      <c r="E13" s="81"/>
      <c r="F13" s="81"/>
      <c r="G13" s="77"/>
      <c r="H13" s="77"/>
      <c r="I13" s="78"/>
      <c r="J13" s="78"/>
      <c r="K13" s="78"/>
      <c r="L13" s="78"/>
      <c r="M13" s="6"/>
      <c r="N13" s="6"/>
    </row>
    <row r="14" spans="1:14" ht="12.75" customHeight="1" x14ac:dyDescent="0.25">
      <c r="A14" s="78"/>
      <c r="B14" s="100"/>
      <c r="C14" s="81"/>
      <c r="D14" s="81"/>
      <c r="E14" s="81"/>
      <c r="F14" s="81"/>
      <c r="G14" s="77"/>
      <c r="H14" s="77"/>
      <c r="I14" s="78"/>
      <c r="J14" s="78"/>
      <c r="K14" s="78"/>
      <c r="L14" s="78"/>
      <c r="M14" s="6"/>
      <c r="N14" s="6"/>
    </row>
    <row r="15" spans="1:14" s="15" customFormat="1" ht="12.75" customHeight="1" x14ac:dyDescent="0.25">
      <c r="A15" s="1"/>
      <c r="B15" s="6"/>
      <c r="C15" s="6"/>
      <c r="D15" s="6"/>
      <c r="E15" s="6"/>
      <c r="F15" s="6"/>
      <c r="G15" s="6"/>
      <c r="H15" s="14"/>
      <c r="I15" s="6"/>
      <c r="J15" s="6"/>
      <c r="K15" s="6"/>
      <c r="L15" s="6"/>
      <c r="M15" s="120"/>
      <c r="N15" s="121"/>
    </row>
    <row r="16" spans="1:14" s="15" customFormat="1" ht="8.25" customHeight="1" x14ac:dyDescent="0.25">
      <c r="A16" s="78"/>
      <c r="B16" s="27"/>
      <c r="C16" s="77"/>
      <c r="D16" s="77"/>
      <c r="E16" s="77"/>
      <c r="F16" s="77"/>
      <c r="G16" s="78"/>
      <c r="H16" s="78"/>
      <c r="I16" s="78"/>
      <c r="J16" s="78"/>
      <c r="K16" s="78"/>
      <c r="L16" s="78"/>
      <c r="M16" s="120"/>
      <c r="N16" s="121"/>
    </row>
    <row r="17" spans="1:14" s="15" customFormat="1" ht="12" customHeight="1" x14ac:dyDescent="0.25">
      <c r="A17" s="78"/>
      <c r="B17" s="145" t="s">
        <v>361</v>
      </c>
      <c r="C17" s="77"/>
      <c r="D17" s="77"/>
      <c r="E17" s="77"/>
      <c r="F17" s="77"/>
      <c r="G17" s="78"/>
      <c r="H17" s="78"/>
      <c r="I17" s="78"/>
      <c r="J17" s="78"/>
      <c r="K17" s="78"/>
      <c r="L17" s="78"/>
      <c r="M17" s="121"/>
      <c r="N17" s="121"/>
    </row>
    <row r="18" spans="1:14" s="15" customFormat="1" ht="12" customHeight="1" x14ac:dyDescent="0.25">
      <c r="A18" s="78"/>
      <c r="B18" s="27" t="s">
        <v>18</v>
      </c>
      <c r="C18" s="77"/>
      <c r="D18" s="77"/>
      <c r="E18" s="77"/>
      <c r="F18" s="77"/>
      <c r="G18" s="78"/>
      <c r="H18" s="78"/>
      <c r="I18" s="78"/>
      <c r="J18" s="78"/>
      <c r="K18" s="78"/>
      <c r="L18" s="78"/>
      <c r="M18" s="120"/>
      <c r="N18" s="121"/>
    </row>
    <row r="19" spans="1:14" s="15" customFormat="1" ht="6" customHeight="1" x14ac:dyDescent="0.25">
      <c r="A19" s="78"/>
      <c r="B19" s="17"/>
      <c r="C19" s="77"/>
      <c r="D19" s="77"/>
      <c r="E19" s="77"/>
      <c r="F19" s="77"/>
      <c r="G19" s="78"/>
      <c r="H19" s="78"/>
      <c r="I19" s="78"/>
      <c r="J19" s="78"/>
      <c r="K19" s="78"/>
      <c r="L19" s="78"/>
      <c r="M19" s="121"/>
      <c r="N19" s="121"/>
    </row>
    <row r="20" spans="1:14" s="15" customFormat="1" ht="13.15" customHeight="1" x14ac:dyDescent="0.25">
      <c r="A20" s="78"/>
      <c r="B20" s="130" t="s">
        <v>517</v>
      </c>
      <c r="C20" s="77"/>
      <c r="D20" s="77"/>
      <c r="E20" s="77"/>
      <c r="F20" s="77"/>
      <c r="G20" s="78"/>
      <c r="H20" s="78"/>
      <c r="I20" s="78"/>
      <c r="J20" s="78"/>
      <c r="K20" s="78"/>
      <c r="L20" s="80"/>
      <c r="M20" s="121"/>
      <c r="N20" s="121"/>
    </row>
    <row r="21" spans="1:14" s="15" customFormat="1" ht="12" customHeight="1" x14ac:dyDescent="0.25">
      <c r="A21" s="78"/>
      <c r="B21" s="17" t="s">
        <v>123</v>
      </c>
      <c r="C21" s="77"/>
      <c r="D21" s="77"/>
      <c r="E21" s="77"/>
      <c r="F21" s="77"/>
      <c r="G21" s="77"/>
      <c r="H21" s="77"/>
      <c r="I21" s="78"/>
      <c r="J21" s="78"/>
      <c r="K21" s="78"/>
      <c r="L21" s="80"/>
      <c r="M21" s="121"/>
      <c r="N21" s="121"/>
    </row>
    <row r="22" spans="1:14" s="15" customFormat="1" ht="12" customHeight="1" x14ac:dyDescent="0.25">
      <c r="A22" s="78"/>
      <c r="B22" s="17" t="s">
        <v>121</v>
      </c>
      <c r="C22" s="77"/>
      <c r="D22" s="77"/>
      <c r="E22" s="77"/>
      <c r="F22" s="77"/>
      <c r="G22" s="77"/>
      <c r="H22" s="77"/>
      <c r="I22" s="78"/>
      <c r="J22" s="78"/>
      <c r="K22" s="78"/>
      <c r="L22" s="80"/>
      <c r="M22" s="121"/>
      <c r="N22" s="121"/>
    </row>
    <row r="23" spans="1:14" s="15" customFormat="1" ht="12" customHeight="1" x14ac:dyDescent="0.25">
      <c r="A23" s="78"/>
      <c r="B23" s="17" t="s">
        <v>124</v>
      </c>
      <c r="C23" s="77"/>
      <c r="D23" s="77"/>
      <c r="E23" s="77"/>
      <c r="F23" s="77"/>
      <c r="G23" s="77"/>
      <c r="H23" s="77"/>
      <c r="I23" s="78"/>
      <c r="J23" s="78"/>
      <c r="K23" s="78"/>
      <c r="L23" s="80"/>
      <c r="M23" s="121"/>
      <c r="N23" s="121"/>
    </row>
    <row r="24" spans="1:14" s="15" customFormat="1" ht="6.75" customHeight="1" x14ac:dyDescent="0.25">
      <c r="A24" s="78"/>
      <c r="B24" s="17"/>
      <c r="C24" s="77"/>
      <c r="D24" s="77"/>
      <c r="E24" s="77"/>
      <c r="F24" s="77"/>
      <c r="G24" s="77"/>
      <c r="H24" s="77"/>
      <c r="I24" s="78"/>
      <c r="J24" s="78"/>
      <c r="K24" s="78"/>
      <c r="L24" s="78"/>
      <c r="M24" s="121"/>
      <c r="N24" s="121"/>
    </row>
    <row r="25" spans="1:14" s="15" customFormat="1" ht="12" customHeight="1" x14ac:dyDescent="0.25">
      <c r="A25" s="78"/>
      <c r="B25" s="17"/>
      <c r="C25" s="77"/>
      <c r="D25" s="77"/>
      <c r="E25" s="77"/>
      <c r="F25" s="77"/>
      <c r="G25" s="77"/>
      <c r="H25" s="77"/>
      <c r="I25" s="78"/>
      <c r="J25" s="78"/>
      <c r="K25" s="78"/>
      <c r="L25" s="78"/>
      <c r="M25" s="121"/>
      <c r="N25" s="121"/>
    </row>
    <row r="26" spans="1:14" ht="19.899999999999999" customHeight="1" x14ac:dyDescent="0.25">
      <c r="A26" s="17"/>
      <c r="B26" s="1088"/>
      <c r="C26" s="1088"/>
      <c r="D26" s="1088"/>
      <c r="E26" s="1088"/>
      <c r="F26" s="1088"/>
      <c r="G26" s="1088"/>
      <c r="H26" s="1088"/>
      <c r="I26" s="1088"/>
      <c r="J26" s="107"/>
      <c r="K26" s="1087"/>
      <c r="L26" s="1087"/>
      <c r="M26" s="1087"/>
      <c r="N26" s="11"/>
    </row>
    <row r="27" spans="1:14" ht="11.5" x14ac:dyDescent="0.25">
      <c r="A27" s="17"/>
      <c r="B27" s="105" t="s">
        <v>120</v>
      </c>
      <c r="C27" s="78"/>
      <c r="D27" s="78"/>
      <c r="E27" s="17"/>
      <c r="F27" s="17"/>
      <c r="G27" s="17"/>
      <c r="H27" s="17"/>
      <c r="I27" s="11"/>
      <c r="J27" s="11"/>
      <c r="K27" s="1092" t="s">
        <v>134</v>
      </c>
      <c r="L27" s="1092"/>
      <c r="M27" s="1092"/>
      <c r="N27" s="1092"/>
    </row>
    <row r="28" spans="1:14" ht="11.5" x14ac:dyDescent="0.25">
      <c r="A28" s="17"/>
      <c r="B28" s="105"/>
      <c r="C28" s="78"/>
      <c r="D28" s="78"/>
      <c r="E28" s="17"/>
      <c r="F28" s="17"/>
      <c r="G28" s="17"/>
      <c r="H28" s="18"/>
      <c r="I28" s="11"/>
      <c r="J28" s="11"/>
      <c r="K28" s="274"/>
      <c r="L28" s="274"/>
      <c r="M28" s="274"/>
      <c r="N28" s="274"/>
    </row>
    <row r="29" spans="1:14" ht="10.5" customHeight="1" x14ac:dyDescent="0.25">
      <c r="A29" s="17"/>
      <c r="B29" s="17"/>
      <c r="C29" s="17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</row>
    <row r="30" spans="1:14" ht="11.5" x14ac:dyDescent="0.25">
      <c r="A30" s="17"/>
      <c r="B30" s="79" t="s">
        <v>66</v>
      </c>
      <c r="C30" s="17"/>
      <c r="D30" s="17"/>
      <c r="E30" s="17"/>
      <c r="F30" s="17"/>
      <c r="G30" s="17"/>
      <c r="H30" s="18"/>
      <c r="I30" s="11"/>
      <c r="J30" s="11"/>
      <c r="K30" s="11"/>
      <c r="L30" s="11"/>
      <c r="M30" s="11"/>
      <c r="N30" s="11"/>
    </row>
    <row r="31" spans="1:14" x14ac:dyDescent="0.25">
      <c r="A31" s="17"/>
      <c r="B31" s="106"/>
      <c r="C31" s="17"/>
      <c r="D31" s="17"/>
      <c r="E31" s="17"/>
      <c r="F31" s="17"/>
      <c r="G31" s="17"/>
      <c r="H31" s="18"/>
      <c r="I31" s="11"/>
      <c r="J31" s="11"/>
      <c r="K31" s="11"/>
      <c r="L31" s="11"/>
      <c r="M31" s="11"/>
      <c r="N31" s="11"/>
    </row>
    <row r="32" spans="1:14" x14ac:dyDescent="0.25">
      <c r="A32" s="17"/>
      <c r="B32" s="77" t="s">
        <v>67</v>
      </c>
      <c r="C32" s="17"/>
      <c r="D32" s="17"/>
      <c r="E32" s="17"/>
      <c r="F32" s="17"/>
      <c r="G32" s="17"/>
      <c r="H32" s="18"/>
      <c r="I32" s="11"/>
      <c r="J32" s="11"/>
      <c r="K32" s="11"/>
      <c r="L32" s="11"/>
      <c r="M32" s="11"/>
      <c r="N32" s="11"/>
    </row>
    <row r="33" spans="1:37" x14ac:dyDescent="0.25">
      <c r="A33" s="17"/>
      <c r="B33" s="203" t="s">
        <v>276</v>
      </c>
      <c r="C33" s="17" t="s">
        <v>275</v>
      </c>
      <c r="D33" s="17"/>
      <c r="E33" s="17"/>
      <c r="F33" s="17"/>
      <c r="G33" s="17"/>
      <c r="H33" s="18"/>
      <c r="I33" s="11"/>
      <c r="J33" s="11"/>
      <c r="K33" s="11"/>
      <c r="L33" s="11"/>
      <c r="M33" s="11"/>
      <c r="N33" s="11"/>
    </row>
    <row r="34" spans="1:37" x14ac:dyDescent="0.25">
      <c r="A34" s="17"/>
      <c r="B34" s="203" t="s">
        <v>263</v>
      </c>
      <c r="C34" s="130" t="s">
        <v>362</v>
      </c>
      <c r="D34" s="17"/>
      <c r="E34" s="17"/>
      <c r="F34" s="17"/>
      <c r="G34" s="17"/>
      <c r="H34" s="18"/>
      <c r="I34" s="11"/>
      <c r="J34" s="11"/>
      <c r="K34" s="11"/>
      <c r="L34" s="11"/>
      <c r="M34" s="11"/>
      <c r="N34" s="11"/>
    </row>
    <row r="35" spans="1:37" x14ac:dyDescent="0.25">
      <c r="A35" s="17"/>
      <c r="B35" s="103"/>
      <c r="C35" s="130" t="s">
        <v>277</v>
      </c>
      <c r="D35" s="17"/>
      <c r="E35" s="17"/>
      <c r="F35" s="17"/>
      <c r="G35" s="17"/>
      <c r="H35" s="18"/>
      <c r="I35" s="11"/>
      <c r="J35" s="11"/>
      <c r="K35" s="11"/>
      <c r="L35" s="11"/>
      <c r="M35" s="11"/>
      <c r="N35" s="11"/>
    </row>
    <row r="36" spans="1:37" x14ac:dyDescent="0.25">
      <c r="A36" s="17"/>
      <c r="B36" s="103"/>
      <c r="C36" s="130"/>
      <c r="D36" s="17"/>
      <c r="E36" s="17"/>
      <c r="F36" s="17"/>
      <c r="G36" s="17"/>
      <c r="H36" s="18"/>
      <c r="I36" s="11"/>
      <c r="J36" s="11"/>
      <c r="K36" s="11"/>
      <c r="L36" s="11"/>
      <c r="M36" s="11"/>
      <c r="N36" s="11"/>
    </row>
    <row r="37" spans="1:37" x14ac:dyDescent="0.25">
      <c r="A37" s="17"/>
      <c r="B37" s="103"/>
      <c r="C37" s="130"/>
      <c r="D37" s="17"/>
      <c r="E37" s="17"/>
      <c r="F37" s="17"/>
      <c r="G37" s="17"/>
      <c r="H37" s="18"/>
      <c r="I37" s="11"/>
      <c r="J37" s="11"/>
      <c r="K37" s="11"/>
      <c r="L37" s="11"/>
      <c r="M37" s="11"/>
      <c r="N37" s="11"/>
    </row>
    <row r="38" spans="1:37" ht="20.149999999999999" customHeight="1" x14ac:dyDescent="0.25">
      <c r="A38" s="17"/>
      <c r="B38" s="1088"/>
      <c r="C38" s="1088"/>
      <c r="D38" s="1088"/>
      <c r="E38" s="1088"/>
      <c r="F38" s="1088"/>
      <c r="G38" s="1088"/>
      <c r="H38" s="1088"/>
      <c r="I38" s="1088"/>
      <c r="J38" s="107"/>
      <c r="K38" s="1087"/>
      <c r="L38" s="1087"/>
      <c r="M38" s="1087"/>
      <c r="N38" s="11"/>
    </row>
    <row r="39" spans="1:37" ht="11.5" x14ac:dyDescent="0.25">
      <c r="A39" s="17"/>
      <c r="B39" s="105" t="s">
        <v>120</v>
      </c>
      <c r="C39" s="78"/>
      <c r="D39" s="78"/>
      <c r="E39" s="17"/>
      <c r="F39" s="17"/>
      <c r="G39" s="17"/>
      <c r="H39" s="18"/>
      <c r="I39" s="11"/>
      <c r="J39" s="11"/>
      <c r="K39" s="119" t="s">
        <v>135</v>
      </c>
      <c r="L39" s="119"/>
      <c r="M39" s="119"/>
      <c r="N39" s="11"/>
    </row>
    <row r="40" spans="1:37" x14ac:dyDescent="0.25">
      <c r="A40" s="17"/>
      <c r="B40" s="17"/>
      <c r="C40" s="17"/>
      <c r="D40" s="17"/>
      <c r="E40" s="17"/>
      <c r="F40" s="17"/>
      <c r="G40" s="17"/>
      <c r="H40" s="18"/>
      <c r="I40" s="11"/>
      <c r="J40" s="11"/>
      <c r="K40" s="11"/>
      <c r="L40" s="11"/>
      <c r="M40" s="11"/>
      <c r="N40" s="11"/>
    </row>
    <row r="41" spans="1:37" ht="19.5" customHeight="1" x14ac:dyDescent="0.25">
      <c r="A41" s="17"/>
      <c r="H41" s="2"/>
      <c r="N41" s="11"/>
    </row>
    <row r="42" spans="1:37" x14ac:dyDescent="0.25">
      <c r="B42" s="130" t="s">
        <v>141</v>
      </c>
      <c r="C42" s="6"/>
      <c r="D42" s="6"/>
      <c r="E42" s="6"/>
      <c r="F42" s="463" t="e">
        <f>IF(#REF!="","",CONCATENATE(#REF!,"  ",#REF!))</f>
        <v>#REF!</v>
      </c>
      <c r="G42" s="6"/>
      <c r="H42" s="6"/>
      <c r="I42" s="463" t="str">
        <f>IF(Antrag!F71="","",Antrag!F71)</f>
        <v/>
      </c>
      <c r="J42" s="6"/>
      <c r="K42" s="6"/>
      <c r="L42" s="6"/>
      <c r="M42" s="593" t="s">
        <v>533</v>
      </c>
      <c r="N42" s="6"/>
      <c r="O42" s="6"/>
    </row>
    <row r="43" spans="1:37" ht="11.5" x14ac:dyDescent="0.25">
      <c r="A43" s="17"/>
      <c r="B43" s="105"/>
      <c r="C43" s="78"/>
      <c r="D43" s="78"/>
      <c r="E43" s="17"/>
      <c r="F43" s="17"/>
      <c r="G43" s="17"/>
      <c r="H43" s="17"/>
      <c r="I43" s="11"/>
      <c r="J43" s="11"/>
      <c r="K43" s="585"/>
      <c r="L43" s="585"/>
      <c r="M43" s="585"/>
      <c r="N43" s="585"/>
    </row>
    <row r="44" spans="1:37" ht="12.5" x14ac:dyDescent="0.25">
      <c r="H44" s="2"/>
      <c r="P44" s="6"/>
      <c r="Q44" s="6"/>
      <c r="R44" s="6"/>
      <c r="S44" s="6"/>
      <c r="T44" s="6"/>
      <c r="U44" s="6"/>
      <c r="V44" s="6"/>
      <c r="W44" s="6"/>
      <c r="X44" s="6"/>
      <c r="Y44" s="6"/>
      <c r="Z44" s="1"/>
      <c r="AA44" s="6"/>
      <c r="AB44" s="6"/>
      <c r="AC44" s="6"/>
      <c r="AD44" s="6"/>
      <c r="AE44" s="712"/>
      <c r="AF44" s="713"/>
      <c r="AG44" s="713"/>
      <c r="AH44" s="713"/>
      <c r="AI44" s="713"/>
      <c r="AJ44" s="713"/>
      <c r="AK44" s="713"/>
    </row>
  </sheetData>
  <sheetProtection algorithmName="SHA-512" hashValue="xJ31+2+qpwTF+2Gg83usEyRwlpSfIUE2kZVElZ1miuPG6eP0gctNoOscKuKGu38Agj4w+3wAZ5WZnrzZs4/A1g==" saltValue="c0iTB+jTsjc6IUO5H+sOKA==" spinCount="100000" sheet="1" objects="1" scenarios="1"/>
  <mergeCells count="11">
    <mergeCell ref="AE44:AK44"/>
    <mergeCell ref="K38:M38"/>
    <mergeCell ref="B38:I38"/>
    <mergeCell ref="B5:I5"/>
    <mergeCell ref="B7:E7"/>
    <mergeCell ref="F7:I7"/>
    <mergeCell ref="K7:M7"/>
    <mergeCell ref="J5:M5"/>
    <mergeCell ref="K27:N27"/>
    <mergeCell ref="B26:I26"/>
    <mergeCell ref="K26:M26"/>
  </mergeCells>
  <phoneticPr fontId="0" type="noConversion"/>
  <pageMargins left="0.59055118110236227" right="0.19685039370078741" top="0.39370078740157483" bottom="0.39370078740157483" header="0.51181102362204722" footer="0.11811023622047245"/>
  <pageSetup paperSize="9" fitToWidth="0" fitToHeight="0" orientation="portrait" r:id="rId1"/>
  <headerFooter alignWithMargins="0"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Label 1">
              <controlPr defaultSize="0" autoFill="0" autoLine="0" autoPict="0">
                <anchor moveWithCells="1" sizeWithCells="1">
                  <from>
                    <xdr:col>3</xdr:col>
                    <xdr:colOff>476250</xdr:colOff>
                    <xdr:row>0</xdr:row>
                    <xdr:rowOff>0</xdr:rowOff>
                  </from>
                  <to>
                    <xdr:col>8</xdr:col>
                    <xdr:colOff>12700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Label 2">
              <controlPr defaultSize="0" autoFill="0" autoLine="0" autoPict="0">
                <anchor moveWithCells="1" sizeWithCells="1">
                  <from>
                    <xdr:col>8</xdr:col>
                    <xdr:colOff>12700</xdr:colOff>
                    <xdr:row>0</xdr:row>
                    <xdr:rowOff>0</xdr:rowOff>
                  </from>
                  <to>
                    <xdr:col>8</xdr:col>
                    <xdr:colOff>12700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Label 3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Label 4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Label 5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Label 6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Label 7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Label 8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Label 9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Label 10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Label 11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Label 12">
              <controlPr defaultSize="0" autoFill="0" autoLine="0" autoPict="0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Label 13">
              <controlPr defaultSize="0" autoFill="0" autoLine="0" autoPict="0">
                <anchor moveWithCells="1" sizeWithCells="1">
                  <from>
                    <xdr:col>0</xdr:col>
                    <xdr:colOff>69850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Label 14">
              <controlPr defaultSize="0" autoFill="0" autoLine="0" autoPict="0">
                <anchor moveWithCells="1" sizeWithCells="1">
                  <from>
                    <xdr:col>0</xdr:col>
                    <xdr:colOff>69850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Label 15">
              <controlPr defaultSize="0" autoFill="0" autoLine="0" autoPict="0">
                <anchor moveWithCells="1" sizeWithCells="1">
                  <from>
                    <xdr:col>0</xdr:col>
                    <xdr:colOff>88900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9" name="Check Box 17">
              <controlPr defaultSize="0" autoFill="0" autoLine="0" autoPict="0">
                <anchor moveWithCells="1">
                  <from>
                    <xdr:col>0</xdr:col>
                    <xdr:colOff>95250</xdr:colOff>
                    <xdr:row>11</xdr:row>
                    <xdr:rowOff>38100</xdr:rowOff>
                  </from>
                  <to>
                    <xdr:col>8</xdr:col>
                    <xdr:colOff>946150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0" name="Check Box 18">
              <controlPr defaultSize="0" autoFill="0" autoLine="0" autoPict="0">
                <anchor moveWithCells="1">
                  <from>
                    <xdr:col>0</xdr:col>
                    <xdr:colOff>95250</xdr:colOff>
                    <xdr:row>12</xdr:row>
                    <xdr:rowOff>76200</xdr:rowOff>
                  </from>
                  <to>
                    <xdr:col>10</xdr:col>
                    <xdr:colOff>38100</xdr:colOff>
                    <xdr:row>13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1" name="Check Box 19">
              <controlPr defaultSize="0" autoFill="0" autoLine="0" autoPict="0">
                <anchor moveWithCells="1">
                  <from>
                    <xdr:col>0</xdr:col>
                    <xdr:colOff>95250</xdr:colOff>
                    <xdr:row>13</xdr:row>
                    <xdr:rowOff>133350</xdr:rowOff>
                  </from>
                  <to>
                    <xdr:col>9</xdr:col>
                    <xdr:colOff>228600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1"/>
  <dimension ref="A1:AJ51"/>
  <sheetViews>
    <sheetView showGridLines="0" zoomScale="150" zoomScaleNormal="150" workbookViewId="0">
      <selection activeCell="K13" sqref="K13:K14"/>
    </sheetView>
  </sheetViews>
  <sheetFormatPr baseColWidth="10" defaultRowHeight="12.5" x14ac:dyDescent="0.25"/>
  <cols>
    <col min="1" max="1" width="1.54296875" customWidth="1"/>
    <col min="2" max="2" width="3.7265625" customWidth="1"/>
    <col min="3" max="3" width="18.54296875" customWidth="1"/>
    <col min="4" max="4" width="4.26953125" customWidth="1"/>
    <col min="5" max="5" width="2.81640625" customWidth="1"/>
    <col min="6" max="6" width="4.54296875" customWidth="1"/>
    <col min="7" max="7" width="13.26953125" customWidth="1"/>
    <col min="8" max="8" width="5.7265625" customWidth="1"/>
    <col min="9" max="9" width="10.54296875" customWidth="1"/>
    <col min="10" max="10" width="3.26953125" customWidth="1"/>
    <col min="11" max="11" width="18.54296875" customWidth="1"/>
    <col min="12" max="12" width="4.26953125" customWidth="1"/>
    <col min="13" max="13" width="11.453125" hidden="1" customWidth="1"/>
    <col min="14" max="14" width="13.81640625" hidden="1" customWidth="1"/>
    <col min="15" max="26" width="11.453125" hidden="1" customWidth="1"/>
    <col min="27" max="27" width="11" customWidth="1"/>
  </cols>
  <sheetData>
    <row r="1" spans="1:36" ht="12.75" customHeight="1" x14ac:dyDescent="0.25">
      <c r="A1" s="473"/>
      <c r="B1" s="473"/>
      <c r="C1" s="473"/>
      <c r="D1" s="473"/>
      <c r="E1" s="474"/>
      <c r="F1" s="474"/>
      <c r="G1" s="474"/>
      <c r="H1" s="474"/>
      <c r="I1" s="473"/>
      <c r="J1" s="473"/>
      <c r="K1" s="473"/>
      <c r="L1" s="473"/>
    </row>
    <row r="2" spans="1:36" s="15" customFormat="1" ht="15" customHeight="1" x14ac:dyDescent="0.3">
      <c r="A2" s="195"/>
      <c r="B2" s="212"/>
      <c r="C2" s="501" t="s">
        <v>513</v>
      </c>
      <c r="D2" s="462"/>
      <c r="E2" s="1093" t="str">
        <f>IF(Antrag!D12="","",Antrag!D12)</f>
        <v/>
      </c>
      <c r="F2" s="1093"/>
      <c r="G2" s="1093"/>
      <c r="H2" s="1093"/>
      <c r="I2" s="1094"/>
      <c r="J2" s="475"/>
      <c r="K2" s="475"/>
      <c r="L2" s="473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pans="1:36" s="15" customFormat="1" ht="4" customHeight="1" x14ac:dyDescent="0.25">
      <c r="A3" s="195"/>
      <c r="B3" s="212"/>
      <c r="C3" s="462"/>
      <c r="D3" s="462"/>
      <c r="E3" s="474"/>
      <c r="F3" s="474"/>
      <c r="G3" s="474"/>
      <c r="H3" s="474"/>
      <c r="I3" s="473"/>
      <c r="J3" s="473"/>
      <c r="K3" s="473"/>
      <c r="L3" s="47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36" s="15" customFormat="1" ht="15" customHeight="1" x14ac:dyDescent="0.3">
      <c r="A4" s="195"/>
      <c r="B4" s="212"/>
      <c r="C4" s="501" t="s">
        <v>475</v>
      </c>
      <c r="D4" s="462"/>
      <c r="E4" s="1093" t="str">
        <f>IF(Antrag!D23="","",CONCATENATE(Antrag!D23,", ",Antrag!D25," "))</f>
        <v/>
      </c>
      <c r="F4" s="1093"/>
      <c r="G4" s="1093"/>
      <c r="H4" s="1093"/>
      <c r="I4" s="1078"/>
      <c r="J4" s="495"/>
      <c r="K4" s="476"/>
      <c r="L4" s="473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6" ht="10.5" customHeight="1" x14ac:dyDescent="0.25">
      <c r="A5" s="473"/>
      <c r="B5" s="473"/>
      <c r="C5" s="473"/>
      <c r="D5" s="473"/>
      <c r="E5" s="474"/>
      <c r="F5" s="474"/>
      <c r="G5" s="473"/>
      <c r="H5" s="473"/>
      <c r="I5" s="473"/>
      <c r="J5" s="473"/>
      <c r="K5" s="473"/>
      <c r="L5" s="473"/>
    </row>
    <row r="6" spans="1:36" ht="21.75" customHeight="1" x14ac:dyDescent="0.35">
      <c r="A6" s="473"/>
      <c r="B6" s="473"/>
      <c r="C6" s="477" t="s">
        <v>397</v>
      </c>
      <c r="D6" s="473"/>
      <c r="E6" s="473"/>
      <c r="F6" s="473"/>
      <c r="G6" s="473"/>
      <c r="H6" s="473"/>
      <c r="I6" s="473"/>
      <c r="J6" s="473"/>
      <c r="K6" s="473"/>
      <c r="L6" s="473"/>
    </row>
    <row r="7" spans="1:36" ht="13" x14ac:dyDescent="0.3">
      <c r="A7" s="473"/>
      <c r="B7" s="473"/>
      <c r="C7" s="478" t="s">
        <v>411</v>
      </c>
      <c r="D7" s="473"/>
      <c r="E7" s="473"/>
      <c r="F7" s="473"/>
      <c r="G7" s="473"/>
      <c r="H7" s="473"/>
      <c r="I7" s="473"/>
      <c r="J7" s="473"/>
      <c r="K7" s="473"/>
      <c r="L7" s="473"/>
    </row>
    <row r="8" spans="1:36" ht="13" x14ac:dyDescent="0.3">
      <c r="A8" s="473"/>
      <c r="B8" s="473"/>
      <c r="C8" s="479" t="s">
        <v>426</v>
      </c>
      <c r="D8" s="473"/>
      <c r="E8" s="473"/>
      <c r="F8" s="473"/>
      <c r="G8" s="473"/>
      <c r="H8" s="473"/>
      <c r="I8" s="473"/>
      <c r="J8" s="473"/>
      <c r="K8" s="473"/>
      <c r="L8" s="473"/>
    </row>
    <row r="9" spans="1:36" ht="13" x14ac:dyDescent="0.3">
      <c r="A9" s="473"/>
      <c r="B9" s="473"/>
      <c r="C9" s="479" t="s">
        <v>427</v>
      </c>
      <c r="D9" s="473"/>
      <c r="E9" s="473"/>
      <c r="F9" s="473"/>
      <c r="G9" s="473"/>
      <c r="H9" s="473"/>
      <c r="I9" s="473"/>
      <c r="J9" s="473"/>
      <c r="K9" s="473"/>
      <c r="L9" s="473"/>
    </row>
    <row r="10" spans="1:36" ht="3" customHeight="1" x14ac:dyDescent="0.25">
      <c r="A10" s="473"/>
      <c r="B10" s="473"/>
      <c r="C10" s="480"/>
      <c r="D10" s="481"/>
      <c r="E10" s="482"/>
      <c r="F10" s="481"/>
      <c r="G10" s="473"/>
      <c r="H10" s="473"/>
      <c r="I10" s="481"/>
      <c r="J10" s="481"/>
      <c r="K10" s="481"/>
      <c r="L10" s="481"/>
    </row>
    <row r="11" spans="1:36" x14ac:dyDescent="0.25">
      <c r="A11" s="473"/>
      <c r="B11" s="473"/>
      <c r="C11" s="483"/>
      <c r="D11" s="473"/>
      <c r="E11" s="473"/>
      <c r="F11" s="473"/>
      <c r="G11" s="473"/>
      <c r="H11" s="473"/>
      <c r="I11" s="473"/>
      <c r="J11" s="473"/>
      <c r="K11" s="473"/>
      <c r="L11" s="473"/>
    </row>
    <row r="12" spans="1:36" ht="7.5" customHeight="1" x14ac:dyDescent="0.25">
      <c r="A12" s="473"/>
      <c r="B12" s="473"/>
      <c r="C12" s="473"/>
      <c r="D12" s="473"/>
      <c r="E12" s="473"/>
      <c r="F12" s="473"/>
      <c r="G12" s="473"/>
      <c r="H12" s="473"/>
      <c r="I12" s="473"/>
      <c r="J12" s="473"/>
      <c r="K12" s="473"/>
      <c r="L12" s="473"/>
    </row>
    <row r="13" spans="1:36" x14ac:dyDescent="0.25">
      <c r="A13" s="473"/>
      <c r="B13" s="473"/>
      <c r="C13" s="483" t="s">
        <v>415</v>
      </c>
      <c r="D13" s="473"/>
      <c r="E13" s="473"/>
      <c r="F13" s="473"/>
      <c r="G13" s="473"/>
      <c r="H13" s="499"/>
      <c r="I13" s="473"/>
      <c r="J13" s="473"/>
      <c r="K13" s="1119"/>
      <c r="L13" s="1097"/>
    </row>
    <row r="14" spans="1:36" x14ac:dyDescent="0.25">
      <c r="A14" s="473"/>
      <c r="B14" s="473"/>
      <c r="C14" s="497" t="s">
        <v>396</v>
      </c>
      <c r="D14" s="473"/>
      <c r="E14" s="473"/>
      <c r="F14" s="473"/>
      <c r="G14" s="473"/>
      <c r="H14" s="498"/>
      <c r="I14" s="473"/>
      <c r="J14" s="473"/>
      <c r="K14" s="1120"/>
      <c r="L14" s="1097"/>
    </row>
    <row r="15" spans="1:36" ht="3" customHeight="1" x14ac:dyDescent="0.25">
      <c r="A15" s="473"/>
      <c r="B15" s="473"/>
      <c r="C15" s="480"/>
      <c r="D15" s="481"/>
      <c r="E15" s="482"/>
      <c r="F15" s="481"/>
      <c r="G15" s="473"/>
      <c r="H15" s="473"/>
      <c r="I15" s="473"/>
      <c r="J15" s="473"/>
      <c r="K15" s="481"/>
      <c r="L15" s="481"/>
    </row>
    <row r="16" spans="1:36" ht="7.5" hidden="1" customHeight="1" x14ac:dyDescent="0.25">
      <c r="A16" s="473"/>
      <c r="B16" s="496"/>
      <c r="D16" s="473"/>
      <c r="E16" s="473"/>
      <c r="F16" s="473"/>
      <c r="G16" s="473"/>
      <c r="H16" s="499"/>
      <c r="I16" s="473"/>
      <c r="J16" s="473"/>
      <c r="K16" s="473"/>
      <c r="L16" s="484"/>
    </row>
    <row r="17" spans="1:23" ht="37.5" customHeight="1" x14ac:dyDescent="0.25">
      <c r="A17" s="473"/>
      <c r="B17" s="473"/>
      <c r="C17" s="1124" t="s">
        <v>429</v>
      </c>
      <c r="D17" s="1125"/>
      <c r="E17" s="1125"/>
      <c r="F17" s="1125"/>
      <c r="G17" s="1125"/>
      <c r="H17" s="473"/>
      <c r="I17" s="473"/>
      <c r="J17" s="473"/>
      <c r="K17" s="473"/>
      <c r="L17" s="484"/>
    </row>
    <row r="18" spans="1:23" s="470" customFormat="1" ht="20.25" customHeight="1" x14ac:dyDescent="0.25">
      <c r="A18" s="483"/>
      <c r="B18" s="485" t="s">
        <v>409</v>
      </c>
      <c r="C18" s="1100" t="str">
        <f>IF(SUM(Gebäude!AB52,Gebäude!AB56)=0,"",SUM(Gebäude!AB52,Gebäude!AB56))</f>
        <v/>
      </c>
      <c r="D18" s="1101"/>
      <c r="E18" s="1114" t="s">
        <v>49</v>
      </c>
      <c r="F18" s="1123"/>
      <c r="G18" s="1121" t="str">
        <f>IF(OR(K13="",C18=""),"",IF(K13&lt;300,1700,IF(K13&lt;400,1900,IF(K13&lt;500,2100,IF(K13&lt;600,2300,2500)))))</f>
        <v/>
      </c>
      <c r="H18" s="1122"/>
      <c r="I18" s="485" t="str">
        <f>"="</f>
        <v>=</v>
      </c>
      <c r="J18" s="485"/>
      <c r="K18" s="487" t="str">
        <f>IF(OR(C18="",G18=""),"",C18*G18)</f>
        <v/>
      </c>
      <c r="L18" s="481"/>
    </row>
    <row r="19" spans="1:23" ht="3" customHeight="1" x14ac:dyDescent="0.25">
      <c r="A19" s="473"/>
      <c r="B19" s="473"/>
      <c r="C19" s="480"/>
      <c r="D19" s="484"/>
      <c r="E19" s="486"/>
      <c r="F19" s="484"/>
      <c r="G19" s="500"/>
      <c r="H19" s="500"/>
      <c r="I19" s="484"/>
      <c r="J19" s="484"/>
      <c r="K19" s="481"/>
      <c r="L19" s="481"/>
    </row>
    <row r="20" spans="1:23" s="470" customFormat="1" ht="20.25" customHeight="1" x14ac:dyDescent="0.25">
      <c r="A20" s="483"/>
      <c r="B20" s="485" t="s">
        <v>410</v>
      </c>
      <c r="C20" s="1100" t="str">
        <f>IF(SUM(Gebäude!AB50,Gebäude!AB54)=0,"",SUM(Gebäude!AB50,Gebäude!AB54))</f>
        <v/>
      </c>
      <c r="D20" s="1101"/>
      <c r="E20" s="1114" t="s">
        <v>49</v>
      </c>
      <c r="F20" s="1123"/>
      <c r="G20" s="1121" t="str">
        <f>IF(OR(K13="",C20=""),"",IF(K13&lt;300,1200,IF(K13&lt;400,1400,IF(K13&lt;500,1600,IF(K13&lt;600,1800,2000)))))</f>
        <v/>
      </c>
      <c r="H20" s="1122"/>
      <c r="I20" s="485" t="str">
        <f>"="</f>
        <v>=</v>
      </c>
      <c r="J20" s="485"/>
      <c r="K20" s="487" t="str">
        <f>IF(OR(C20="",G20=""),"",C20*G20)</f>
        <v/>
      </c>
      <c r="L20" s="481"/>
    </row>
    <row r="21" spans="1:23" ht="48.75" customHeight="1" x14ac:dyDescent="0.25">
      <c r="A21" s="473"/>
      <c r="B21" s="473"/>
      <c r="C21" s="1124" t="s">
        <v>430</v>
      </c>
      <c r="D21" s="713"/>
      <c r="E21" s="713"/>
      <c r="F21" s="713"/>
      <c r="G21" s="713"/>
      <c r="H21" s="713"/>
      <c r="I21" s="713"/>
      <c r="J21" s="510"/>
      <c r="K21" s="473"/>
      <c r="L21" s="473"/>
    </row>
    <row r="22" spans="1:23" s="470" customFormat="1" ht="20.25" customHeight="1" x14ac:dyDescent="0.25">
      <c r="A22" s="483"/>
      <c r="B22" s="485" t="s">
        <v>409</v>
      </c>
      <c r="C22" s="1100" t="str">
        <f>IF(SUM(Gebäude!AX36:AX38)=0,"",SUM(Gebäude!AX36:AX38))</f>
        <v/>
      </c>
      <c r="D22" s="1101"/>
      <c r="E22" s="1114" t="s">
        <v>49</v>
      </c>
      <c r="F22" s="1115"/>
      <c r="G22" s="1104">
        <v>150</v>
      </c>
      <c r="H22" s="1105"/>
      <c r="I22" s="485" t="str">
        <f>"="</f>
        <v>=</v>
      </c>
      <c r="J22" s="485"/>
      <c r="K22" s="487" t="str">
        <f>IF(OR(C22="",G22=""),"",C22*G22)</f>
        <v/>
      </c>
      <c r="L22" s="481"/>
    </row>
    <row r="23" spans="1:23" ht="3" customHeight="1" x14ac:dyDescent="0.25">
      <c r="A23" s="473"/>
      <c r="B23" s="473"/>
      <c r="C23" s="480"/>
      <c r="D23" s="481"/>
      <c r="E23" s="482"/>
      <c r="F23" s="481"/>
      <c r="G23" s="1106"/>
      <c r="H23" s="1107"/>
      <c r="I23" s="481"/>
      <c r="J23" s="481"/>
      <c r="K23" s="481"/>
      <c r="L23" s="481"/>
    </row>
    <row r="24" spans="1:23" s="470" customFormat="1" ht="20.25" customHeight="1" x14ac:dyDescent="0.25">
      <c r="A24" s="483"/>
      <c r="B24" s="485" t="s">
        <v>410</v>
      </c>
      <c r="C24" s="1100" t="str">
        <f>IF(SUM(Gebäude!AY36:AY38)=0,"",SUM(Gebäude!AY36:AY38))</f>
        <v/>
      </c>
      <c r="D24" s="1101"/>
      <c r="E24" s="1114" t="s">
        <v>49</v>
      </c>
      <c r="F24" s="1115"/>
      <c r="G24" s="1108"/>
      <c r="H24" s="1109"/>
      <c r="I24" s="485" t="str">
        <f>"="</f>
        <v>=</v>
      </c>
      <c r="J24" s="485"/>
      <c r="K24" s="487" t="str">
        <f>IF(OR(C24="",G22=""),"",C24*G22)</f>
        <v/>
      </c>
      <c r="L24" s="481"/>
    </row>
    <row r="25" spans="1:23" ht="65.25" customHeight="1" x14ac:dyDescent="0.25">
      <c r="A25" s="473"/>
      <c r="B25" s="473"/>
      <c r="C25" s="1116" t="s">
        <v>431</v>
      </c>
      <c r="D25" s="713"/>
      <c r="E25" s="713"/>
      <c r="F25" s="713"/>
      <c r="G25" s="713"/>
      <c r="H25" s="713"/>
      <c r="I25" s="713"/>
      <c r="J25" s="473"/>
      <c r="K25" s="489"/>
      <c r="L25" s="473"/>
      <c r="N25" s="470"/>
      <c r="W25" s="470"/>
    </row>
    <row r="26" spans="1:23" s="470" customFormat="1" ht="20.25" customHeight="1" x14ac:dyDescent="0.25">
      <c r="A26" s="483"/>
      <c r="B26" s="485" t="s">
        <v>409</v>
      </c>
      <c r="C26" s="1110" t="str">
        <f>IF(OR(Gebäude!AB42="",Gebäude!AY56=0),"",ROUND((Gebäude!AB42*Gebäude!AY56/100),2))</f>
        <v/>
      </c>
      <c r="D26" s="1111"/>
      <c r="E26" s="1114" t="s">
        <v>49</v>
      </c>
      <c r="F26" s="1115"/>
      <c r="G26" s="1104">
        <v>500</v>
      </c>
      <c r="H26" s="1105"/>
      <c r="I26" s="485" t="str">
        <f>"="</f>
        <v>=</v>
      </c>
      <c r="J26" s="485"/>
      <c r="K26" s="487" t="str">
        <f>IF(OR(C26="",G26=""),"",C26*G26)</f>
        <v/>
      </c>
      <c r="L26" s="481"/>
    </row>
    <row r="27" spans="1:23" ht="3" customHeight="1" x14ac:dyDescent="0.25">
      <c r="A27" s="473"/>
      <c r="B27" s="473"/>
      <c r="C27" s="480"/>
      <c r="D27" s="481"/>
      <c r="E27" s="482"/>
      <c r="F27" s="481"/>
      <c r="G27" s="1106"/>
      <c r="H27" s="1107"/>
      <c r="I27" s="481"/>
      <c r="J27" s="481"/>
      <c r="K27" s="481"/>
      <c r="L27" s="481"/>
      <c r="N27" s="470"/>
    </row>
    <row r="28" spans="1:23" s="470" customFormat="1" ht="20.25" customHeight="1" x14ac:dyDescent="0.25">
      <c r="A28" s="483"/>
      <c r="B28" s="485" t="s">
        <v>410</v>
      </c>
      <c r="C28" s="1110" t="str">
        <f>IF(OR(Gebäude!AB42="",Gebäude!AY58=0),"",ROUND((Gebäude!AB42*Gebäude!AY58/100),2))</f>
        <v/>
      </c>
      <c r="D28" s="1111"/>
      <c r="E28" s="1114" t="s">
        <v>49</v>
      </c>
      <c r="F28" s="1115"/>
      <c r="G28" s="1108"/>
      <c r="H28" s="1109"/>
      <c r="I28" s="485" t="str">
        <f>"="</f>
        <v>=</v>
      </c>
      <c r="J28" s="485"/>
      <c r="K28" s="487" t="str">
        <f>IF(OR(C28="",G26=""),"",C28*G26)</f>
        <v/>
      </c>
      <c r="L28" s="481"/>
    </row>
    <row r="29" spans="1:23" ht="3" customHeight="1" x14ac:dyDescent="0.25">
      <c r="A29" s="473"/>
      <c r="B29" s="473"/>
      <c r="C29" s="480"/>
      <c r="D29" s="481"/>
      <c r="E29" s="482"/>
      <c r="F29" s="490"/>
      <c r="G29" s="491"/>
      <c r="H29" s="491"/>
      <c r="I29" s="481"/>
      <c r="J29" s="481"/>
      <c r="K29" s="473"/>
      <c r="L29" s="481"/>
      <c r="N29" s="470"/>
    </row>
    <row r="30" spans="1:23" ht="18.75" customHeight="1" x14ac:dyDescent="0.25">
      <c r="A30" s="473"/>
      <c r="B30" s="473"/>
      <c r="C30" s="599" t="s">
        <v>413</v>
      </c>
      <c r="D30" s="473"/>
      <c r="E30" s="473"/>
      <c r="F30" s="473"/>
      <c r="G30" s="611" t="str">
        <f>IF(Gebäude!O63=0,"",Gebäude!O63)</f>
        <v/>
      </c>
      <c r="H30" s="473"/>
      <c r="I30" s="473"/>
      <c r="J30" s="473"/>
      <c r="K30" s="609" t="str">
        <f>IF(AND(C31="",Gebäude!O63=""),"",IF(AND(C31&gt;0,Gebäude!O63=""),"Bitte Anzahl der Aufzüge auf Seite 3 angeben.",""))</f>
        <v/>
      </c>
      <c r="L30" s="473"/>
      <c r="N30" s="470"/>
      <c r="O30" s="502"/>
      <c r="P30" s="505">
        <f>Gebäude!O63</f>
        <v>0</v>
      </c>
      <c r="Q30" s="504"/>
    </row>
    <row r="31" spans="1:23" s="470" customFormat="1" ht="20.25" customHeight="1" x14ac:dyDescent="0.25">
      <c r="A31" s="483"/>
      <c r="B31" s="485" t="s">
        <v>409</v>
      </c>
      <c r="C31" s="1112" t="str">
        <f>Gebäude!AA52</f>
        <v/>
      </c>
      <c r="D31" s="1113"/>
      <c r="E31" s="1114" t="s">
        <v>49</v>
      </c>
      <c r="F31" s="1115"/>
      <c r="G31" s="1166">
        <v>3500</v>
      </c>
      <c r="H31" s="1167"/>
      <c r="I31" s="485" t="str">
        <f>"="</f>
        <v>=</v>
      </c>
      <c r="J31" s="485"/>
      <c r="K31" s="487" t="str">
        <f>IF(C31="","",IF(C31&lt;=C33,T35,T37))</f>
        <v/>
      </c>
      <c r="L31" s="481"/>
      <c r="M31"/>
      <c r="P31" s="487" t="e">
        <f>C31*G31*P30</f>
        <v>#VALUE!</v>
      </c>
      <c r="Q31" s="470" t="e">
        <f>LARGE(C31:D33,1)</f>
        <v>#NUM!</v>
      </c>
      <c r="R31" s="470" t="e">
        <f>SMALL(C31:D33,1)</f>
        <v>#NUM!</v>
      </c>
    </row>
    <row r="32" spans="1:23" ht="3" customHeight="1" x14ac:dyDescent="0.25">
      <c r="A32" s="473"/>
      <c r="B32" s="473"/>
      <c r="C32" s="480"/>
      <c r="D32" s="481"/>
      <c r="E32" s="482"/>
      <c r="F32" s="481"/>
      <c r="G32" s="1168"/>
      <c r="H32" s="1169"/>
      <c r="I32" s="481"/>
      <c r="J32" s="481"/>
      <c r="K32" s="481"/>
      <c r="L32" s="481"/>
    </row>
    <row r="33" spans="1:20" s="470" customFormat="1" ht="20.25" customHeight="1" x14ac:dyDescent="0.25">
      <c r="A33" s="483"/>
      <c r="B33" s="485" t="s">
        <v>410</v>
      </c>
      <c r="C33" s="1112" t="str">
        <f>Gebäude!AA50</f>
        <v/>
      </c>
      <c r="D33" s="1113"/>
      <c r="E33" s="1114" t="s">
        <v>49</v>
      </c>
      <c r="F33" s="1115"/>
      <c r="G33" s="1170"/>
      <c r="H33" s="1171"/>
      <c r="I33" s="485" t="str">
        <f>"="</f>
        <v>=</v>
      </c>
      <c r="J33" s="485"/>
      <c r="K33" s="487" t="str">
        <f>IF(C33="","",IF(C33&gt;C31,T37,T35))</f>
        <v/>
      </c>
      <c r="L33" s="481"/>
      <c r="M33"/>
      <c r="O33" s="503"/>
      <c r="P33" s="487" t="e">
        <f>C33*G31</f>
        <v>#VALUE!</v>
      </c>
      <c r="Q33"/>
      <c r="R33" s="470" t="e">
        <f>IF(Q31&gt;13.3*P30,1,2)</f>
        <v>#NUM!</v>
      </c>
      <c r="S33" s="470" t="e">
        <f>IF(R31&gt;13.3*P30,1,2)</f>
        <v>#NUM!</v>
      </c>
      <c r="T33" s="487" t="e">
        <f>IF(S33=2,G31*R31)</f>
        <v>#NUM!</v>
      </c>
    </row>
    <row r="34" spans="1:20" ht="11.25" customHeight="1" x14ac:dyDescent="0.25">
      <c r="A34" s="473"/>
      <c r="B34" s="473"/>
      <c r="C34" s="480"/>
      <c r="D34" s="473"/>
      <c r="E34" s="473"/>
      <c r="F34" s="473"/>
      <c r="G34" s="473"/>
      <c r="H34" s="473"/>
      <c r="I34" s="473"/>
      <c r="J34" s="473"/>
      <c r="K34" s="473"/>
      <c r="L34" s="473"/>
      <c r="O34" s="503"/>
      <c r="T34" s="487" t="e">
        <f>45000*P30-T33</f>
        <v>#NUM!</v>
      </c>
    </row>
    <row r="35" spans="1:20" ht="20.149999999999999" customHeight="1" x14ac:dyDescent="0.3">
      <c r="A35" s="473"/>
      <c r="B35" s="473"/>
      <c r="C35" s="600" t="s">
        <v>543</v>
      </c>
      <c r="D35" s="601"/>
      <c r="E35" s="601"/>
      <c r="F35" s="601"/>
      <c r="G35" s="601"/>
      <c r="H35" s="473"/>
      <c r="I35" s="493"/>
      <c r="J35" s="508"/>
      <c r="K35" s="602" t="str">
        <f>IF(SUM(K18,K22,K26,K31)=0,"",SUM(K18,K22,K26,K31))</f>
        <v/>
      </c>
      <c r="L35" s="473"/>
      <c r="O35" s="503"/>
      <c r="P35" s="487">
        <f>P30*45000</f>
        <v>0</v>
      </c>
      <c r="Q35" s="487">
        <f>SUM(C31:D33)*G31</f>
        <v>0</v>
      </c>
      <c r="R35" s="487">
        <f>IF(Q35&gt;P35,P35,Q35)</f>
        <v>0</v>
      </c>
      <c r="S35" s="506" t="e">
        <f>R31/SUM(C31:D33)*R35</f>
        <v>#NUM!</v>
      </c>
      <c r="T35" s="487" t="e">
        <f>SMALL(S35:S37,1)</f>
        <v>#NUM!</v>
      </c>
    </row>
    <row r="36" spans="1:20" ht="3" customHeight="1" x14ac:dyDescent="0.25">
      <c r="A36" s="473"/>
      <c r="B36" s="473"/>
      <c r="C36" s="492"/>
      <c r="D36" s="473"/>
      <c r="E36" s="473"/>
      <c r="F36" s="473"/>
      <c r="G36" s="473"/>
      <c r="H36" s="473"/>
      <c r="I36" s="493"/>
      <c r="J36" s="493"/>
      <c r="K36" s="598"/>
      <c r="L36" s="473"/>
      <c r="O36" s="503"/>
      <c r="P36" s="598"/>
      <c r="Q36" s="598"/>
      <c r="R36" s="598"/>
      <c r="T36" s="598"/>
    </row>
    <row r="37" spans="1:20" ht="20.149999999999999" customHeight="1" x14ac:dyDescent="0.25">
      <c r="A37" s="473"/>
      <c r="B37" s="473"/>
      <c r="C37" s="600" t="s">
        <v>544</v>
      </c>
      <c r="D37" s="473"/>
      <c r="E37" s="473"/>
      <c r="F37" s="473"/>
      <c r="G37" s="473"/>
      <c r="H37" s="473"/>
      <c r="I37" s="473"/>
      <c r="J37" s="473"/>
      <c r="K37" s="603" t="str">
        <f>IF(SUM(K20,K24,K28,K33)=0,"",SUM(K20,K24,K28,K33))</f>
        <v/>
      </c>
      <c r="L37" s="473"/>
      <c r="S37" s="506" t="e">
        <f>Q31/SUM(C31:D33)*R35</f>
        <v>#NUM!</v>
      </c>
      <c r="T37" s="487" t="e">
        <f>LARGE(S35:S37,1)</f>
        <v>#NUM!</v>
      </c>
    </row>
    <row r="38" spans="1:20" ht="15" customHeight="1" x14ac:dyDescent="0.25">
      <c r="A38" s="473"/>
      <c r="B38" s="473"/>
      <c r="C38" s="492"/>
      <c r="D38" s="473"/>
      <c r="E38" s="473"/>
      <c r="F38" s="473"/>
      <c r="G38" s="473"/>
      <c r="H38" s="473"/>
      <c r="I38" s="473"/>
      <c r="J38" s="473"/>
      <c r="K38" s="598"/>
      <c r="L38" s="473"/>
      <c r="T38" s="598"/>
    </row>
    <row r="39" spans="1:20" ht="37.5" customHeight="1" x14ac:dyDescent="0.25">
      <c r="A39" s="473"/>
      <c r="B39" s="473"/>
      <c r="C39" s="1117" t="s">
        <v>545</v>
      </c>
      <c r="D39" s="1118"/>
      <c r="E39" s="1118"/>
      <c r="F39" s="1118"/>
      <c r="G39" s="1118"/>
      <c r="H39" s="1118"/>
      <c r="I39" s="473"/>
      <c r="J39" s="473"/>
      <c r="K39" s="473"/>
      <c r="L39" s="473"/>
    </row>
    <row r="40" spans="1:20" s="470" customFormat="1" ht="20.25" customHeight="1" x14ac:dyDescent="0.25">
      <c r="A40" s="483"/>
      <c r="B40" s="485" t="s">
        <v>409</v>
      </c>
      <c r="C40" s="1110" t="str">
        <f>IF(AND(Gebäude!AK10=1,SUM(Gebäude!AB52,Gebäude!AB56)&lt;&gt;0),SUM(Gebäude!AB52,Gebäude!AB56),"")</f>
        <v/>
      </c>
      <c r="D40" s="1111"/>
      <c r="E40" s="1114" t="s">
        <v>49</v>
      </c>
      <c r="F40" s="1115"/>
      <c r="G40" s="1104">
        <v>150</v>
      </c>
      <c r="H40" s="1105"/>
      <c r="I40" s="485" t="str">
        <f>"="</f>
        <v>=</v>
      </c>
      <c r="J40" s="485"/>
      <c r="K40" s="610">
        <f>IF(C40="",0,C40*G40)</f>
        <v>0</v>
      </c>
      <c r="L40" s="481"/>
    </row>
    <row r="41" spans="1:20" ht="3" customHeight="1" x14ac:dyDescent="0.25">
      <c r="A41" s="473"/>
      <c r="B41" s="473"/>
      <c r="C41" s="480"/>
      <c r="D41" s="481"/>
      <c r="E41" s="482"/>
      <c r="F41" s="481"/>
      <c r="G41" s="1106"/>
      <c r="H41" s="1107"/>
      <c r="I41" s="481"/>
      <c r="J41" s="481"/>
      <c r="K41" s="481"/>
      <c r="L41" s="481"/>
    </row>
    <row r="42" spans="1:20" s="470" customFormat="1" ht="20.25" customHeight="1" x14ac:dyDescent="0.25">
      <c r="A42" s="483"/>
      <c r="B42" s="485" t="s">
        <v>410</v>
      </c>
      <c r="C42" s="1110" t="str">
        <f>IF(AND(Gebäude!AK10=1,SUM(Gebäude!AB50,Gebäude!AB54)&lt;&gt;0),SUM(Gebäude!AB50,Gebäude!AB54),"")</f>
        <v/>
      </c>
      <c r="D42" s="1111"/>
      <c r="E42" s="1114" t="s">
        <v>49</v>
      </c>
      <c r="F42" s="1115"/>
      <c r="G42" s="1108"/>
      <c r="H42" s="1109"/>
      <c r="I42" s="485" t="str">
        <f>"="</f>
        <v>=</v>
      </c>
      <c r="J42" s="485"/>
      <c r="K42" s="610">
        <f>IF(C42="",0,C42*G40)</f>
        <v>0</v>
      </c>
      <c r="L42" s="481"/>
    </row>
    <row r="43" spans="1:20" ht="11.25" customHeight="1" x14ac:dyDescent="0.25">
      <c r="A43" s="473"/>
      <c r="B43" s="473"/>
      <c r="C43" s="492"/>
      <c r="D43" s="473"/>
      <c r="E43" s="473"/>
      <c r="F43" s="473"/>
      <c r="G43" s="473"/>
      <c r="H43" s="473"/>
      <c r="I43" s="473"/>
      <c r="J43" s="473"/>
      <c r="K43" s="598"/>
      <c r="L43" s="473"/>
      <c r="S43" s="470"/>
      <c r="T43" s="598"/>
    </row>
    <row r="44" spans="1:20" ht="2.25" customHeight="1" x14ac:dyDescent="0.25">
      <c r="A44" s="473"/>
      <c r="B44" s="473"/>
      <c r="C44" s="474"/>
      <c r="D44" s="473"/>
      <c r="E44" s="473"/>
      <c r="F44" s="473"/>
      <c r="G44" s="473"/>
      <c r="H44" s="473"/>
      <c r="I44" s="494"/>
      <c r="J44" s="494"/>
      <c r="K44" s="619"/>
      <c r="L44" s="488"/>
    </row>
    <row r="45" spans="1:20" ht="27" customHeight="1" x14ac:dyDescent="0.25">
      <c r="A45" s="473"/>
      <c r="B45" s="473"/>
      <c r="C45" s="1098" t="s">
        <v>428</v>
      </c>
      <c r="D45" s="1099"/>
      <c r="E45" s="1099"/>
      <c r="F45" s="1099"/>
      <c r="G45" s="1099"/>
      <c r="H45" s="1099"/>
      <c r="I45" s="1099"/>
      <c r="J45" s="1099"/>
      <c r="K45" s="1099"/>
      <c r="L45" s="476"/>
    </row>
    <row r="46" spans="1:20" ht="6.75" customHeight="1" x14ac:dyDescent="0.25">
      <c r="A46" s="473"/>
      <c r="B46" s="473"/>
      <c r="C46" s="473"/>
      <c r="D46" s="473"/>
      <c r="E46" s="473"/>
      <c r="F46" s="473"/>
      <c r="G46" s="473"/>
      <c r="H46" s="473"/>
      <c r="I46" s="473"/>
      <c r="J46" s="473"/>
      <c r="K46" s="473"/>
      <c r="L46" s="473"/>
    </row>
    <row r="47" spans="1:20" ht="19.5" customHeight="1" x14ac:dyDescent="0.25">
      <c r="A47" s="473"/>
      <c r="B47" s="473"/>
      <c r="C47" s="474" t="s">
        <v>64</v>
      </c>
      <c r="D47" s="473"/>
      <c r="E47" s="473"/>
      <c r="F47" s="473"/>
      <c r="G47" s="473"/>
      <c r="H47" s="473"/>
      <c r="I47" s="473"/>
      <c r="J47" s="473"/>
      <c r="K47" s="473"/>
      <c r="L47" s="473"/>
    </row>
    <row r="48" spans="1:20" ht="15" customHeight="1" x14ac:dyDescent="0.25">
      <c r="C48" s="1102"/>
      <c r="D48" s="1103"/>
      <c r="E48" s="1103"/>
      <c r="F48" s="1103"/>
      <c r="G48" s="1103"/>
      <c r="H48" s="1103"/>
      <c r="I48" s="1103"/>
      <c r="J48" s="1103"/>
      <c r="K48" s="1103"/>
    </row>
    <row r="49" spans="3:11" ht="15" customHeight="1" x14ac:dyDescent="0.25">
      <c r="C49" s="1095"/>
      <c r="D49" s="1096"/>
      <c r="E49" s="1096"/>
      <c r="F49" s="1096"/>
      <c r="G49" s="1096"/>
      <c r="H49" s="1096"/>
      <c r="I49" s="1096"/>
      <c r="J49" s="1096"/>
      <c r="K49" s="1096"/>
    </row>
    <row r="50" spans="3:11" ht="15" customHeight="1" x14ac:dyDescent="0.25">
      <c r="C50" s="1095"/>
      <c r="D50" s="1096"/>
      <c r="E50" s="1096"/>
      <c r="F50" s="1096"/>
      <c r="G50" s="1096"/>
      <c r="H50" s="1096"/>
      <c r="I50" s="1096"/>
      <c r="J50" s="1096"/>
      <c r="K50" s="1096"/>
    </row>
    <row r="51" spans="3:11" ht="4.5" customHeight="1" x14ac:dyDescent="0.25"/>
  </sheetData>
  <sheetProtection algorithmName="SHA-512" hashValue="A2HyW2XGqyZsJz2JPvSoHUSqql0piDMrYeKgCak09fHoDm8jbYq5E6AiS8qZIDL0X4OC6TLh9EIuWtoY17/VvA==" saltValue="PYqre9SFNExPejq6U7OKrA==" spinCount="100000" sheet="1" objects="1" scenarios="1"/>
  <mergeCells count="38">
    <mergeCell ref="K13:K14"/>
    <mergeCell ref="G20:H20"/>
    <mergeCell ref="E18:F18"/>
    <mergeCell ref="E20:F20"/>
    <mergeCell ref="C24:D24"/>
    <mergeCell ref="E22:F22"/>
    <mergeCell ref="C17:G17"/>
    <mergeCell ref="G18:H18"/>
    <mergeCell ref="E24:F24"/>
    <mergeCell ref="C21:I21"/>
    <mergeCell ref="E28:F28"/>
    <mergeCell ref="G22:H24"/>
    <mergeCell ref="E26:F26"/>
    <mergeCell ref="E42:F42"/>
    <mergeCell ref="C42:D42"/>
    <mergeCell ref="G26:H28"/>
    <mergeCell ref="C25:I25"/>
    <mergeCell ref="E31:F31"/>
    <mergeCell ref="E40:F40"/>
    <mergeCell ref="C39:H39"/>
    <mergeCell ref="G31:H33"/>
    <mergeCell ref="C26:D26"/>
    <mergeCell ref="E2:I2"/>
    <mergeCell ref="C50:K50"/>
    <mergeCell ref="L13:L14"/>
    <mergeCell ref="C45:K45"/>
    <mergeCell ref="C18:D18"/>
    <mergeCell ref="C20:D20"/>
    <mergeCell ref="C22:D22"/>
    <mergeCell ref="C48:K48"/>
    <mergeCell ref="G40:H42"/>
    <mergeCell ref="C40:D40"/>
    <mergeCell ref="C28:D28"/>
    <mergeCell ref="C31:D31"/>
    <mergeCell ref="E33:F33"/>
    <mergeCell ref="C33:D33"/>
    <mergeCell ref="C49:K49"/>
    <mergeCell ref="E4:I4"/>
  </mergeCells>
  <pageMargins left="0.39370078740157483" right="0.39370078740157483" top="0.39370078740157483" bottom="0.39370078740157483" header="0.51181102362204722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11</vt:i4>
      </vt:variant>
    </vt:vector>
  </HeadingPairs>
  <TitlesOfParts>
    <vt:vector size="24" baseType="lpstr">
      <vt:lpstr>Antrag</vt:lpstr>
      <vt:lpstr>Grundstück</vt:lpstr>
      <vt:lpstr>Gebäude</vt:lpstr>
      <vt:lpstr>Gebäude Teil 2</vt:lpstr>
      <vt:lpstr>Kosten und Finanzierung</vt:lpstr>
      <vt:lpstr>Wirtschaftlichkeitsberechnung</vt:lpstr>
      <vt:lpstr>Erklärungen</vt:lpstr>
      <vt:lpstr>Erklärungen Teil 2</vt:lpstr>
      <vt:lpstr>Anlage Berechnung Förderbetrag</vt:lpstr>
      <vt:lpstr>Checkliste</vt:lpstr>
      <vt:lpstr>Erklärung Effizienzhauszuschlag</vt:lpstr>
      <vt:lpstr>Tabelle1</vt:lpstr>
      <vt:lpstr>Änderungsübersicht</vt:lpstr>
      <vt:lpstr>'Anlage Berechnung Förderbetrag'!Druckbereich</vt:lpstr>
      <vt:lpstr>Antrag!Druckbereich</vt:lpstr>
      <vt:lpstr>Checkliste!Druckbereich</vt:lpstr>
      <vt:lpstr>'Erklärung Effizienzhauszuschlag'!Druckbereich</vt:lpstr>
      <vt:lpstr>Erklärungen!Druckbereich</vt:lpstr>
      <vt:lpstr>'Erklärungen Teil 2'!Druckbereich</vt:lpstr>
      <vt:lpstr>'Gebäude Teil 2'!Druckbereich</vt:lpstr>
      <vt:lpstr>'Kosten und Finanzierung'!Druckbereich</vt:lpstr>
      <vt:lpstr>Checkliste!Kontrollkästchen1</vt:lpstr>
      <vt:lpstr>Passishaus</vt:lpstr>
      <vt:lpstr>Passivhaus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Steinmetz, Timo</cp:lastModifiedBy>
  <cp:lastPrinted>2025-07-08T15:01:30Z</cp:lastPrinted>
  <dcterms:created xsi:type="dcterms:W3CDTF">2000-07-11T09:03:04Z</dcterms:created>
  <dcterms:modified xsi:type="dcterms:W3CDTF">2025-12-05T09:16:50Z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9bdf21-2fb4-4be9-9322-664ae40582cd_Enabled">
    <vt:lpwstr>true</vt:lpwstr>
  </property>
  <property fmtid="{D5CDD505-2E9C-101B-9397-08002B2CF9AE}" pid="3" name="MSIP_Label_249bdf21-2fb4-4be9-9322-664ae40582cd_SetDate">
    <vt:lpwstr>2025-07-08T15:01:18Z</vt:lpwstr>
  </property>
  <property fmtid="{D5CDD505-2E9C-101B-9397-08002B2CF9AE}" pid="4" name="MSIP_Label_249bdf21-2fb4-4be9-9322-664ae40582cd_Method">
    <vt:lpwstr>Privileged</vt:lpwstr>
  </property>
  <property fmtid="{D5CDD505-2E9C-101B-9397-08002B2CF9AE}" pid="5" name="MSIP_Label_249bdf21-2fb4-4be9-9322-664ae40582cd_Name">
    <vt:lpwstr>C2 – konzernintern (ohne Kennzeichnung)</vt:lpwstr>
  </property>
  <property fmtid="{D5CDD505-2E9C-101B-9397-08002B2CF9AE}" pid="6" name="MSIP_Label_249bdf21-2fb4-4be9-9322-664ae40582cd_SiteId">
    <vt:lpwstr>115d6c2e-8bd5-4b53-8ba7-86a5266426c5</vt:lpwstr>
  </property>
  <property fmtid="{D5CDD505-2E9C-101B-9397-08002B2CF9AE}" pid="7" name="MSIP_Label_249bdf21-2fb4-4be9-9322-664ae40582cd_ActionId">
    <vt:lpwstr>a244fb81-4a6e-4920-91b3-4ae13b83650c</vt:lpwstr>
  </property>
  <property fmtid="{D5CDD505-2E9C-101B-9397-08002B2CF9AE}" pid="8" name="MSIP_Label_249bdf21-2fb4-4be9-9322-664ae40582cd_ContentBits">
    <vt:lpwstr>0</vt:lpwstr>
  </property>
</Properties>
</file>