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345" windowWidth="14310" windowHeight="87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45" i="1" l="1"/>
  <c r="J43" i="1"/>
  <c r="J31" i="1"/>
  <c r="J41" i="1"/>
  <c r="J39" i="1"/>
  <c r="J37" i="1"/>
  <c r="J35" i="1"/>
  <c r="J33" i="1"/>
  <c r="J29" i="1"/>
  <c r="J27" i="1"/>
  <c r="J25" i="1"/>
  <c r="J23" i="1"/>
  <c r="J21" i="1"/>
  <c r="J19" i="1"/>
  <c r="J17" i="1"/>
  <c r="J15" i="1"/>
  <c r="G14" i="1"/>
  <c r="G4" i="1"/>
  <c r="H87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13" i="1"/>
  <c r="E4" i="1" l="1"/>
  <c r="F4" i="1" l="1"/>
  <c r="A5" i="1"/>
  <c r="B5" i="1" s="1"/>
  <c r="C5" i="1" s="1"/>
  <c r="A6" i="1" l="1"/>
  <c r="A7" i="1" s="1"/>
  <c r="A8" i="1" s="1"/>
  <c r="B6" i="1" l="1"/>
  <c r="C6" i="1" s="1"/>
  <c r="B7" i="1"/>
  <c r="C7" i="1" s="1"/>
  <c r="A9" i="1"/>
  <c r="B8" i="1"/>
  <c r="C8" i="1" s="1"/>
  <c r="A10" i="1" l="1"/>
  <c r="B9" i="1"/>
  <c r="C9" i="1" s="1"/>
  <c r="A11" i="1" l="1"/>
  <c r="B10" i="1"/>
  <c r="C10" i="1" s="1"/>
  <c r="A12" i="1" l="1"/>
  <c r="B11" i="1"/>
  <c r="C11" i="1" s="1"/>
  <c r="A13" i="1" l="1"/>
  <c r="B12" i="1"/>
  <c r="C12" i="1" s="1"/>
  <c r="A14" i="1" l="1"/>
  <c r="B13" i="1"/>
  <c r="C13" i="1" s="1"/>
  <c r="A15" i="1" l="1"/>
  <c r="B14" i="1"/>
  <c r="C14" i="1" s="1"/>
  <c r="A16" i="1" l="1"/>
  <c r="B15" i="1"/>
  <c r="C15" i="1" s="1"/>
  <c r="A17" i="1" l="1"/>
  <c r="B16" i="1"/>
  <c r="C16" i="1" s="1"/>
  <c r="A18" i="1" l="1"/>
  <c r="B17" i="1"/>
  <c r="C17" i="1" s="1"/>
  <c r="A19" i="1" l="1"/>
  <c r="B18" i="1"/>
  <c r="C18" i="1" s="1"/>
  <c r="A20" i="1" l="1"/>
  <c r="B19" i="1"/>
  <c r="C19" i="1" s="1"/>
  <c r="A21" i="1" l="1"/>
  <c r="B20" i="1"/>
  <c r="C20" i="1" s="1"/>
  <c r="A22" i="1" l="1"/>
  <c r="B21" i="1"/>
  <c r="C21" i="1" s="1"/>
  <c r="A23" i="1" l="1"/>
  <c r="B22" i="1"/>
  <c r="C22" i="1" s="1"/>
  <c r="A24" i="1" l="1"/>
  <c r="B23" i="1"/>
  <c r="C23" i="1" s="1"/>
  <c r="A25" i="1" l="1"/>
  <c r="B24" i="1"/>
  <c r="C24" i="1" s="1"/>
  <c r="A26" i="1" l="1"/>
  <c r="B25" i="1"/>
  <c r="C25" i="1" s="1"/>
  <c r="A27" i="1" l="1"/>
  <c r="B27" i="1" s="1"/>
  <c r="C27" i="1" s="1"/>
  <c r="B26" i="1"/>
  <c r="C26" i="1" s="1"/>
  <c r="A28" i="1" l="1"/>
  <c r="B28" i="1" s="1"/>
  <c r="C28" i="1" s="1"/>
  <c r="I4" i="1"/>
  <c r="E5" i="1" s="1"/>
  <c r="G5" i="1" l="1"/>
  <c r="I5" i="1"/>
  <c r="E6" i="1" s="1"/>
  <c r="G6" i="1" s="1"/>
  <c r="A29" i="1"/>
  <c r="B29" i="1" s="1"/>
  <c r="C29" i="1" s="1"/>
  <c r="F5" i="1" l="1"/>
  <c r="A30" i="1"/>
  <c r="B30" i="1" s="1"/>
  <c r="C30" i="1" s="1"/>
  <c r="F6" i="1"/>
  <c r="I6" i="1"/>
  <c r="E7" i="1" s="1"/>
  <c r="G7" i="1" s="1"/>
  <c r="A31" i="1" l="1"/>
  <c r="B31" i="1" s="1"/>
  <c r="C31" i="1" s="1"/>
  <c r="I7" i="1"/>
  <c r="E8" i="1" s="1"/>
  <c r="G8" i="1" s="1"/>
  <c r="F7" i="1" l="1"/>
  <c r="A32" i="1"/>
  <c r="B32" i="1" s="1"/>
  <c r="C32" i="1" s="1"/>
  <c r="F8" i="1"/>
  <c r="I8" i="1"/>
  <c r="E9" i="1" s="1"/>
  <c r="G9" i="1" s="1"/>
  <c r="J10" i="1" l="1"/>
  <c r="A33" i="1"/>
  <c r="B33" i="1" s="1"/>
  <c r="C33" i="1" s="1"/>
  <c r="I9" i="1"/>
  <c r="E10" i="1" s="1"/>
  <c r="G10" i="1" l="1"/>
  <c r="F9" i="1"/>
  <c r="A34" i="1"/>
  <c r="B34" i="1" s="1"/>
  <c r="C34" i="1" s="1"/>
  <c r="I10" i="1" l="1"/>
  <c r="E11" i="1" s="1"/>
  <c r="A35" i="1"/>
  <c r="B35" i="1" s="1"/>
  <c r="C35" i="1" s="1"/>
  <c r="F10" i="1"/>
  <c r="G11" i="1" l="1"/>
  <c r="F11" i="1" s="1"/>
  <c r="I11" i="1"/>
  <c r="E12" i="1" s="1"/>
  <c r="A36" i="1"/>
  <c r="B36" i="1" s="1"/>
  <c r="C36" i="1" s="1"/>
  <c r="I12" i="1" l="1"/>
  <c r="E13" i="1" s="1"/>
  <c r="G13" i="1" s="1"/>
  <c r="F13" i="1" s="1"/>
  <c r="G12" i="1"/>
  <c r="F12" i="1" s="1"/>
  <c r="I13" i="1"/>
  <c r="E14" i="1" s="1"/>
  <c r="A37" i="1"/>
  <c r="B37" i="1" s="1"/>
  <c r="C37" i="1" s="1"/>
  <c r="A38" i="1" l="1"/>
  <c r="B38" i="1" s="1"/>
  <c r="C38" i="1" s="1"/>
  <c r="I14" i="1"/>
  <c r="E15" i="1" s="1"/>
  <c r="G15" i="1" s="1"/>
  <c r="F14" i="1"/>
  <c r="A39" i="1" l="1"/>
  <c r="B39" i="1" s="1"/>
  <c r="C39" i="1" s="1"/>
  <c r="I15" i="1"/>
  <c r="E16" i="1" s="1"/>
  <c r="G16" i="1" s="1"/>
  <c r="I16" i="1" l="1"/>
  <c r="E17" i="1" s="1"/>
  <c r="G17" i="1" s="1"/>
  <c r="A40" i="1"/>
  <c r="B40" i="1" s="1"/>
  <c r="C40" i="1" s="1"/>
  <c r="F15" i="1"/>
  <c r="F16" i="1" l="1"/>
  <c r="I17" i="1"/>
  <c r="E18" i="1" s="1"/>
  <c r="G18" i="1" s="1"/>
  <c r="F17" i="1"/>
  <c r="A41" i="1"/>
  <c r="B41" i="1" s="1"/>
  <c r="C41" i="1" s="1"/>
  <c r="A42" i="1" l="1"/>
  <c r="B42" i="1" s="1"/>
  <c r="C42" i="1" s="1"/>
  <c r="F18" i="1"/>
  <c r="I18" i="1"/>
  <c r="E19" i="1" s="1"/>
  <c r="G19" i="1" s="1"/>
  <c r="A43" i="1" l="1"/>
  <c r="B43" i="1" s="1"/>
  <c r="C43" i="1" s="1"/>
  <c r="I19" i="1"/>
  <c r="E20" i="1" s="1"/>
  <c r="G20" i="1" s="1"/>
  <c r="F19" i="1"/>
  <c r="A44" i="1" l="1"/>
  <c r="B44" i="1" s="1"/>
  <c r="C44" i="1" s="1"/>
  <c r="I20" i="1"/>
  <c r="E21" i="1" s="1"/>
  <c r="G21" i="1" s="1"/>
  <c r="F20" i="1"/>
  <c r="I21" i="1" l="1"/>
  <c r="E22" i="1" s="1"/>
  <c r="G22" i="1" s="1"/>
  <c r="A45" i="1"/>
  <c r="B45" i="1" s="1"/>
  <c r="C45" i="1" s="1"/>
  <c r="F21" i="1" l="1"/>
  <c r="A46" i="1"/>
  <c r="B46" i="1" s="1"/>
  <c r="C46" i="1" s="1"/>
  <c r="I22" i="1"/>
  <c r="E23" i="1" s="1"/>
  <c r="G23" i="1" s="1"/>
  <c r="F22" i="1"/>
  <c r="A47" i="1" l="1"/>
  <c r="B47" i="1" s="1"/>
  <c r="C47" i="1" s="1"/>
  <c r="F23" i="1"/>
  <c r="I23" i="1"/>
  <c r="E24" i="1" s="1"/>
  <c r="G24" i="1" s="1"/>
  <c r="I24" i="1" l="1"/>
  <c r="E25" i="1" s="1"/>
  <c r="G25" i="1" s="1"/>
  <c r="F24" i="1"/>
  <c r="A48" i="1"/>
  <c r="B48" i="1" s="1"/>
  <c r="C48" i="1" s="1"/>
  <c r="I25" i="1" l="1"/>
  <c r="E26" i="1" s="1"/>
  <c r="G26" i="1" s="1"/>
  <c r="F25" i="1"/>
  <c r="A49" i="1"/>
  <c r="B49" i="1" s="1"/>
  <c r="C49" i="1" s="1"/>
  <c r="A50" i="1" l="1"/>
  <c r="B50" i="1" s="1"/>
  <c r="C50" i="1" s="1"/>
  <c r="I26" i="1"/>
  <c r="E27" i="1" s="1"/>
  <c r="G27" i="1" s="1"/>
  <c r="F26" i="1"/>
  <c r="A51" i="1" l="1"/>
  <c r="B51" i="1" s="1"/>
  <c r="C51" i="1" s="1"/>
  <c r="I27" i="1"/>
  <c r="E28" i="1" s="1"/>
  <c r="G28" i="1" s="1"/>
  <c r="A52" i="1" l="1"/>
  <c r="B52" i="1" s="1"/>
  <c r="C52" i="1" s="1"/>
  <c r="I28" i="1"/>
  <c r="E29" i="1" s="1"/>
  <c r="G29" i="1" s="1"/>
  <c r="F28" i="1"/>
  <c r="F27" i="1"/>
  <c r="A53" i="1" l="1"/>
  <c r="B53" i="1" s="1"/>
  <c r="C53" i="1" s="1"/>
  <c r="I29" i="1"/>
  <c r="E30" i="1" s="1"/>
  <c r="G30" i="1" s="1"/>
  <c r="F29" i="1"/>
  <c r="I30" i="1" l="1"/>
  <c r="E31" i="1" s="1"/>
  <c r="G31" i="1" s="1"/>
  <c r="A54" i="1"/>
  <c r="B54" i="1" s="1"/>
  <c r="C54" i="1" s="1"/>
  <c r="F30" i="1" l="1"/>
  <c r="A55" i="1"/>
  <c r="B55" i="1" s="1"/>
  <c r="C55" i="1" s="1"/>
  <c r="I31" i="1"/>
  <c r="E32" i="1" s="1"/>
  <c r="G32" i="1" s="1"/>
  <c r="F31" i="1"/>
  <c r="A56" i="1" l="1"/>
  <c r="B56" i="1" s="1"/>
  <c r="C56" i="1" s="1"/>
  <c r="F32" i="1"/>
  <c r="I32" i="1"/>
  <c r="E33" i="1" s="1"/>
  <c r="G33" i="1" s="1"/>
  <c r="A57" i="1" l="1"/>
  <c r="B57" i="1" s="1"/>
  <c r="C57" i="1" s="1"/>
  <c r="I33" i="1"/>
  <c r="E34" i="1" s="1"/>
  <c r="G34" i="1" s="1"/>
  <c r="F33" i="1"/>
  <c r="A58" i="1" l="1"/>
  <c r="B58" i="1" s="1"/>
  <c r="C58" i="1" s="1"/>
  <c r="I34" i="1"/>
  <c r="E35" i="1" s="1"/>
  <c r="G35" i="1" s="1"/>
  <c r="F34" i="1"/>
  <c r="I35" i="1" l="1"/>
  <c r="E36" i="1" s="1"/>
  <c r="G36" i="1" s="1"/>
  <c r="F35" i="1"/>
  <c r="A59" i="1"/>
  <c r="B59" i="1" s="1"/>
  <c r="C59" i="1" s="1"/>
  <c r="I36" i="1" l="1"/>
  <c r="E37" i="1" s="1"/>
  <c r="G37" i="1" s="1"/>
  <c r="F36" i="1"/>
  <c r="A60" i="1"/>
  <c r="B60" i="1" s="1"/>
  <c r="C60" i="1" s="1"/>
  <c r="A61" i="1" l="1"/>
  <c r="B61" i="1" s="1"/>
  <c r="C61" i="1" s="1"/>
  <c r="F37" i="1"/>
  <c r="I37" i="1"/>
  <c r="E38" i="1" s="1"/>
  <c r="G38" i="1" s="1"/>
  <c r="A62" i="1" l="1"/>
  <c r="B62" i="1" s="1"/>
  <c r="C62" i="1" s="1"/>
  <c r="F38" i="1"/>
  <c r="I38" i="1"/>
  <c r="E39" i="1" s="1"/>
  <c r="G39" i="1" s="1"/>
  <c r="A63" i="1" l="1"/>
  <c r="I39" i="1"/>
  <c r="E40" i="1" s="1"/>
  <c r="G40" i="1" s="1"/>
  <c r="I40" i="1" l="1"/>
  <c r="E41" i="1" s="1"/>
  <c r="G41" i="1" s="1"/>
  <c r="B63" i="1"/>
  <c r="C63" i="1" s="1"/>
  <c r="A64" i="1"/>
  <c r="F39" i="1"/>
  <c r="F40" i="1" l="1"/>
  <c r="A65" i="1"/>
  <c r="B64" i="1"/>
  <c r="C64" i="1" s="1"/>
  <c r="I41" i="1"/>
  <c r="E42" i="1" s="1"/>
  <c r="G42" i="1" s="1"/>
  <c r="F41" i="1"/>
  <c r="A66" i="1" l="1"/>
  <c r="B65" i="1"/>
  <c r="C65" i="1" s="1"/>
  <c r="I42" i="1"/>
  <c r="E43" i="1" s="1"/>
  <c r="G43" i="1" s="1"/>
  <c r="A67" i="1" l="1"/>
  <c r="B66" i="1"/>
  <c r="C66" i="1" s="1"/>
  <c r="F42" i="1"/>
  <c r="F43" i="1"/>
  <c r="I43" i="1"/>
  <c r="E44" i="1" s="1"/>
  <c r="G44" i="1" s="1"/>
  <c r="A68" i="1" l="1"/>
  <c r="B67" i="1"/>
  <c r="C67" i="1" s="1"/>
  <c r="I44" i="1"/>
  <c r="E45" i="1" s="1"/>
  <c r="G45" i="1" s="1"/>
  <c r="A69" i="1" l="1"/>
  <c r="B68" i="1"/>
  <c r="C68" i="1" s="1"/>
  <c r="F44" i="1"/>
  <c r="I45" i="1"/>
  <c r="E46" i="1" s="1"/>
  <c r="G46" i="1" s="1"/>
  <c r="F45" i="1"/>
  <c r="A70" i="1" l="1"/>
  <c r="B69" i="1"/>
  <c r="C69" i="1" s="1"/>
  <c r="I46" i="1"/>
  <c r="E47" i="1" s="1"/>
  <c r="G47" i="1" s="1"/>
  <c r="A71" i="1" l="1"/>
  <c r="B70" i="1"/>
  <c r="C70" i="1" s="1"/>
  <c r="F46" i="1"/>
  <c r="F47" i="1"/>
  <c r="I47" i="1"/>
  <c r="E48" i="1" s="1"/>
  <c r="G48" i="1" s="1"/>
  <c r="A72" i="1" l="1"/>
  <c r="B71" i="1"/>
  <c r="C71" i="1" s="1"/>
  <c r="I48" i="1"/>
  <c r="E49" i="1" s="1"/>
  <c r="G49" i="1" s="1"/>
  <c r="A73" i="1" l="1"/>
  <c r="B72" i="1"/>
  <c r="C72" i="1" s="1"/>
  <c r="I49" i="1"/>
  <c r="E50" i="1" s="1"/>
  <c r="G50" i="1" s="1"/>
  <c r="F49" i="1"/>
  <c r="F48" i="1"/>
  <c r="A74" i="1" l="1"/>
  <c r="B73" i="1"/>
  <c r="C73" i="1" s="1"/>
  <c r="I50" i="1"/>
  <c r="E51" i="1" s="1"/>
  <c r="G51" i="1" s="1"/>
  <c r="F50" i="1"/>
  <c r="A75" i="1" l="1"/>
  <c r="B74" i="1"/>
  <c r="C74" i="1" s="1"/>
  <c r="I51" i="1"/>
  <c r="E52" i="1" s="1"/>
  <c r="G52" i="1" s="1"/>
  <c r="F51" i="1"/>
  <c r="I52" i="1" l="1"/>
  <c r="E53" i="1" s="1"/>
  <c r="A76" i="1"/>
  <c r="B75" i="1"/>
  <c r="C75" i="1" s="1"/>
  <c r="F52" i="1"/>
  <c r="I53" i="1" l="1"/>
  <c r="E54" i="1" s="1"/>
  <c r="G54" i="1" s="1"/>
  <c r="G53" i="1"/>
  <c r="F53" i="1" s="1"/>
  <c r="A77" i="1"/>
  <c r="B76" i="1"/>
  <c r="C76" i="1" s="1"/>
  <c r="I54" i="1"/>
  <c r="E55" i="1" s="1"/>
  <c r="G55" i="1" s="1"/>
  <c r="A78" i="1" l="1"/>
  <c r="B77" i="1"/>
  <c r="C77" i="1" s="1"/>
  <c r="F54" i="1"/>
  <c r="F55" i="1"/>
  <c r="I55" i="1"/>
  <c r="E56" i="1" s="1"/>
  <c r="G56" i="1" s="1"/>
  <c r="A79" i="1" l="1"/>
  <c r="B78" i="1"/>
  <c r="C78" i="1" s="1"/>
  <c r="I56" i="1"/>
  <c r="E57" i="1" s="1"/>
  <c r="G57" i="1" s="1"/>
  <c r="A80" i="1" l="1"/>
  <c r="B79" i="1"/>
  <c r="C79" i="1" s="1"/>
  <c r="F56" i="1"/>
  <c r="I57" i="1"/>
  <c r="E58" i="1" s="1"/>
  <c r="G58" i="1" s="1"/>
  <c r="F57" i="1"/>
  <c r="A81" i="1" l="1"/>
  <c r="B80" i="1"/>
  <c r="C80" i="1" s="1"/>
  <c r="I58" i="1"/>
  <c r="E59" i="1" s="1"/>
  <c r="G59" i="1" s="1"/>
  <c r="A82" i="1" l="1"/>
  <c r="B81" i="1"/>
  <c r="C81" i="1" s="1"/>
  <c r="F58" i="1"/>
  <c r="F59" i="1"/>
  <c r="I59" i="1"/>
  <c r="E60" i="1" s="1"/>
  <c r="G60" i="1" s="1"/>
  <c r="A83" i="1" l="1"/>
  <c r="B82" i="1"/>
  <c r="C82" i="1" s="1"/>
  <c r="I60" i="1"/>
  <c r="E61" i="1" s="1"/>
  <c r="G61" i="1" s="1"/>
  <c r="A84" i="1" l="1"/>
  <c r="B83" i="1"/>
  <c r="C83" i="1" s="1"/>
  <c r="F60" i="1"/>
  <c r="I61" i="1"/>
  <c r="E62" i="1" s="1"/>
  <c r="G62" i="1" s="1"/>
  <c r="F61" i="1"/>
  <c r="A85" i="1" l="1"/>
  <c r="B84" i="1"/>
  <c r="C84" i="1" s="1"/>
  <c r="I62" i="1"/>
  <c r="E63" i="1" s="1"/>
  <c r="G63" i="1" s="1"/>
  <c r="F62" i="1"/>
  <c r="A86" i="1" l="1"/>
  <c r="B85" i="1"/>
  <c r="C85" i="1" s="1"/>
  <c r="I63" i="1"/>
  <c r="E64" i="1" s="1"/>
  <c r="G64" i="1" s="1"/>
  <c r="F63" i="1"/>
  <c r="I64" i="1" l="1"/>
  <c r="E65" i="1" s="1"/>
  <c r="G65" i="1" s="1"/>
  <c r="A87" i="1"/>
  <c r="B87" i="1" s="1"/>
  <c r="C87" i="1" s="1"/>
  <c r="B86" i="1"/>
  <c r="C86" i="1" s="1"/>
  <c r="F64" i="1" l="1"/>
  <c r="I65" i="1"/>
  <c r="E66" i="1" s="1"/>
  <c r="G66" i="1" s="1"/>
  <c r="F65" i="1"/>
  <c r="I66" i="1" l="1"/>
  <c r="E67" i="1" s="1"/>
  <c r="G67" i="1" s="1"/>
  <c r="F66" i="1" l="1"/>
  <c r="I67" i="1"/>
  <c r="E68" i="1" s="1"/>
  <c r="G68" i="1" s="1"/>
  <c r="F67" i="1" l="1"/>
  <c r="I68" i="1"/>
  <c r="E69" i="1" s="1"/>
  <c r="G69" i="1" s="1"/>
  <c r="F68" i="1" l="1"/>
  <c r="I69" i="1"/>
  <c r="E70" i="1" s="1"/>
  <c r="G70" i="1" s="1"/>
  <c r="F69" i="1" l="1"/>
  <c r="I70" i="1"/>
  <c r="E71" i="1" s="1"/>
  <c r="G71" i="1" s="1"/>
  <c r="F70" i="1" l="1"/>
  <c r="I71" i="1"/>
  <c r="E72" i="1" s="1"/>
  <c r="G72" i="1" s="1"/>
  <c r="F71" i="1" l="1"/>
  <c r="I72" i="1"/>
  <c r="E73" i="1" s="1"/>
  <c r="G73" i="1" s="1"/>
  <c r="F72" i="1" l="1"/>
  <c r="I73" i="1"/>
  <c r="E74" i="1" s="1"/>
  <c r="G74" i="1" s="1"/>
  <c r="F73" i="1"/>
  <c r="I74" i="1" l="1"/>
  <c r="E75" i="1" s="1"/>
  <c r="G75" i="1" s="1"/>
  <c r="F74" i="1" l="1"/>
  <c r="I75" i="1"/>
  <c r="E76" i="1" s="1"/>
  <c r="G76" i="1" s="1"/>
  <c r="F75" i="1" l="1"/>
  <c r="I76" i="1"/>
  <c r="E77" i="1" s="1"/>
  <c r="G77" i="1" s="1"/>
  <c r="F76" i="1" l="1"/>
  <c r="I77" i="1"/>
  <c r="E78" i="1" s="1"/>
  <c r="G78" i="1" s="1"/>
  <c r="F77" i="1" l="1"/>
  <c r="I78" i="1"/>
  <c r="E79" i="1" s="1"/>
  <c r="G79" i="1" s="1"/>
  <c r="F78" i="1" l="1"/>
  <c r="I79" i="1"/>
  <c r="E80" i="1" s="1"/>
  <c r="G80" i="1" s="1"/>
  <c r="F79" i="1" l="1"/>
  <c r="I80" i="1"/>
  <c r="E81" i="1" s="1"/>
  <c r="G81" i="1" s="1"/>
  <c r="F80" i="1" l="1"/>
  <c r="I81" i="1"/>
  <c r="E82" i="1" s="1"/>
  <c r="G82" i="1" s="1"/>
  <c r="F81" i="1" l="1"/>
  <c r="I82" i="1"/>
  <c r="E83" i="1" s="1"/>
  <c r="G83" i="1" s="1"/>
  <c r="F82" i="1" l="1"/>
  <c r="I83" i="1"/>
  <c r="E84" i="1" s="1"/>
  <c r="G84" i="1" s="1"/>
  <c r="F83" i="1" l="1"/>
  <c r="I84" i="1"/>
  <c r="E85" i="1" s="1"/>
  <c r="G85" i="1" s="1"/>
  <c r="F84" i="1" l="1"/>
  <c r="I85" i="1"/>
  <c r="E86" i="1" s="1"/>
  <c r="G86" i="1" s="1"/>
  <c r="F85" i="1"/>
  <c r="I86" i="1" l="1"/>
  <c r="F86" i="1" l="1"/>
  <c r="E87" i="1"/>
  <c r="G87" i="1" s="1"/>
  <c r="G88" i="1" l="1"/>
  <c r="H88" i="1"/>
  <c r="I87" i="1"/>
  <c r="K30" i="1" l="1"/>
  <c r="F87" i="1"/>
  <c r="F88" i="1" s="1"/>
  <c r="K14" i="1" l="1"/>
</calcChain>
</file>

<file path=xl/sharedStrings.xml><?xml version="1.0" encoding="utf-8"?>
<sst xmlns="http://schemas.openxmlformats.org/spreadsheetml/2006/main" count="27" uniqueCount="27">
  <si>
    <t>Summen</t>
  </si>
  <si>
    <t>Monat</t>
  </si>
  <si>
    <t>Darlehensbetrag</t>
  </si>
  <si>
    <t>Gesamtrate</t>
  </si>
  <si>
    <t>Zinsen Tilgungsfreimonate</t>
  </si>
  <si>
    <t>Summe Zinsen Jahr 1</t>
  </si>
  <si>
    <t>Summe Zinsen Jahr 2</t>
  </si>
  <si>
    <t>Summe Zinsen Jahr 3</t>
  </si>
  <si>
    <t>Summe Zinsen Jahr 4</t>
  </si>
  <si>
    <t>Summe Zinsen Jahr 5</t>
  </si>
  <si>
    <t>Summe Zinsen Jahr 6</t>
  </si>
  <si>
    <t>Summe Tilgung Jahr 1</t>
  </si>
  <si>
    <t>Summe Tilgung Jahr 2</t>
  </si>
  <si>
    <t>Summe Tilgung Jahr 3</t>
  </si>
  <si>
    <t>Summe Tilgung Jahr 4</t>
  </si>
  <si>
    <t>Summe Tilgung Jahr 5</t>
  </si>
  <si>
    <t>Summe Tilgung Jahr 6</t>
  </si>
  <si>
    <t>Summe Zinsen Jahr 7</t>
  </si>
  <si>
    <t>Summe Tilgung Jahr 7</t>
  </si>
  <si>
    <t>Summe Zinsen Jahr 8</t>
  </si>
  <si>
    <t>Summe Tilgung Jahr 8</t>
  </si>
  <si>
    <t>Darlehensstand Vormonat</t>
  </si>
  <si>
    <t>Musterdarlehensberechung</t>
  </si>
  <si>
    <t>davon Tilgung</t>
  </si>
  <si>
    <t>davon                                Zinsen</t>
  </si>
  <si>
    <t>Darlehensstand Monatsende</t>
  </si>
  <si>
    <t>ausschließlich orange-farbene Felder füllbar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</si>
</sst>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#,##0.00_ ;\-#,##0.00\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165" fontId="4" fillId="4" borderId="1" xfId="0" applyNumberFormat="1" applyFont="1" applyFill="1" applyBorder="1" applyAlignment="1" applyProtection="1">
      <alignment horizontal="right" vertical="center"/>
    </xf>
    <xf numFmtId="14" fontId="4" fillId="4" borderId="3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1" fontId="4" fillId="4" borderId="1" xfId="0" applyNumberFormat="1" applyFont="1" applyFill="1" applyBorder="1" applyAlignment="1" applyProtection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164" fontId="5" fillId="5" borderId="7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right" vertical="center"/>
    </xf>
    <xf numFmtId="164" fontId="6" fillId="5" borderId="8" xfId="0" applyNumberFormat="1" applyFont="1" applyFill="1" applyBorder="1" applyAlignment="1">
      <alignment horizontal="right" vertical="center"/>
    </xf>
    <xf numFmtId="164" fontId="0" fillId="3" borderId="10" xfId="0" applyNumberFormat="1" applyFill="1" applyBorder="1"/>
    <xf numFmtId="0" fontId="0" fillId="3" borderId="11" xfId="0" applyFill="1" applyBorder="1"/>
    <xf numFmtId="165" fontId="4" fillId="4" borderId="19" xfId="0" applyNumberFormat="1" applyFont="1" applyFill="1" applyBorder="1" applyAlignment="1" applyProtection="1">
      <alignment horizontal="right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165" fontId="3" fillId="4" borderId="23" xfId="0" applyNumberFormat="1" applyFont="1" applyFill="1" applyBorder="1" applyAlignment="1" applyProtection="1">
      <alignment horizontal="right" vertical="center"/>
    </xf>
    <xf numFmtId="165" fontId="3" fillId="3" borderId="26" xfId="0" applyNumberFormat="1" applyFont="1" applyFill="1" applyBorder="1" applyAlignment="1" applyProtection="1">
      <alignment horizontal="right" vertical="center"/>
    </xf>
    <xf numFmtId="165" fontId="4" fillId="4" borderId="6" xfId="0" applyNumberFormat="1" applyFont="1" applyFill="1" applyBorder="1" applyAlignment="1" applyProtection="1">
      <alignment horizontal="right" vertical="center"/>
    </xf>
    <xf numFmtId="165" fontId="4" fillId="4" borderId="27" xfId="0" applyNumberFormat="1" applyFont="1" applyFill="1" applyBorder="1" applyAlignment="1" applyProtection="1">
      <alignment horizontal="right" vertical="center"/>
    </xf>
    <xf numFmtId="14" fontId="4" fillId="4" borderId="4" xfId="0" applyNumberFormat="1" applyFont="1" applyFill="1" applyBorder="1" applyAlignment="1" applyProtection="1">
      <alignment horizontal="center" vertical="center"/>
    </xf>
    <xf numFmtId="1" fontId="4" fillId="4" borderId="5" xfId="0" applyNumberFormat="1" applyFont="1" applyFill="1" applyBorder="1" applyAlignment="1" applyProtection="1">
      <alignment horizontal="center" vertical="center"/>
    </xf>
    <xf numFmtId="165" fontId="4" fillId="4" borderId="5" xfId="0" applyNumberFormat="1" applyFont="1" applyFill="1" applyBorder="1" applyAlignment="1" applyProtection="1">
      <alignment horizontal="right" vertical="center"/>
    </xf>
    <xf numFmtId="165" fontId="4" fillId="4" borderId="20" xfId="0" applyNumberFormat="1" applyFont="1" applyFill="1" applyBorder="1" applyAlignment="1" applyProtection="1">
      <alignment horizontal="right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  <protection locked="0"/>
    </xf>
    <xf numFmtId="164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4" fontId="4" fillId="4" borderId="32" xfId="0" applyNumberFormat="1" applyFont="1" applyFill="1" applyBorder="1" applyAlignment="1" applyProtection="1">
      <alignment horizontal="center" vertical="center"/>
    </xf>
    <xf numFmtId="1" fontId="4" fillId="4" borderId="33" xfId="0" applyNumberFormat="1" applyFont="1" applyFill="1" applyBorder="1" applyAlignment="1" applyProtection="1">
      <alignment horizontal="center" vertical="center"/>
    </xf>
    <xf numFmtId="14" fontId="3" fillId="2" borderId="22" xfId="0" applyNumberFormat="1" applyFont="1" applyFill="1" applyBorder="1" applyAlignment="1" applyProtection="1">
      <alignment horizontal="center" vertical="center"/>
      <protection locked="0"/>
    </xf>
    <xf numFmtId="14" fontId="3" fillId="2" borderId="23" xfId="0" applyNumberFormat="1" applyFont="1" applyFill="1" applyBorder="1" applyAlignment="1" applyProtection="1">
      <alignment horizontal="center" vertical="center"/>
      <protection locked="0"/>
    </xf>
    <xf numFmtId="14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zoomScale="130" zoomScaleNormal="130" workbookViewId="0">
      <selection activeCell="L42" sqref="L42"/>
    </sheetView>
  </sheetViews>
  <sheetFormatPr baseColWidth="10" defaultRowHeight="12.75" x14ac:dyDescent="0.2"/>
  <cols>
    <col min="1" max="1" width="11" customWidth="1"/>
    <col min="2" max="2" width="6.42578125" hidden="1" customWidth="1"/>
    <col min="3" max="3" width="5.5703125" hidden="1" customWidth="1"/>
    <col min="4" max="4" width="6.7109375" customWidth="1"/>
    <col min="5" max="5" width="16.140625" customWidth="1"/>
    <col min="6" max="6" width="15.5703125" customWidth="1"/>
    <col min="7" max="7" width="18.5703125" customWidth="1"/>
    <col min="8" max="8" width="14.7109375" customWidth="1"/>
    <col min="9" max="9" width="16.42578125" customWidth="1"/>
    <col min="10" max="10" width="25.28515625" customWidth="1"/>
    <col min="11" max="11" width="14.140625" hidden="1" customWidth="1"/>
    <col min="12" max="12" width="14.140625" customWidth="1"/>
  </cols>
  <sheetData>
    <row r="1" spans="1:13" ht="47.45" customHeight="1" thickBot="1" x14ac:dyDescent="0.25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4"/>
    </row>
    <row r="2" spans="1:13" x14ac:dyDescent="0.2">
      <c r="A2" s="23" t="s">
        <v>1</v>
      </c>
      <c r="B2" s="24"/>
      <c r="C2" s="24"/>
      <c r="D2" s="25"/>
      <c r="E2" s="28" t="s">
        <v>21</v>
      </c>
      <c r="F2" s="37" t="s">
        <v>3</v>
      </c>
      <c r="G2" s="28" t="s">
        <v>24</v>
      </c>
      <c r="H2" s="28" t="s">
        <v>23</v>
      </c>
      <c r="I2" s="30" t="s">
        <v>25</v>
      </c>
      <c r="J2" s="5"/>
    </row>
    <row r="3" spans="1:13" ht="13.5" thickBot="1" x14ac:dyDescent="0.25">
      <c r="A3" s="26"/>
      <c r="B3" s="27"/>
      <c r="C3" s="27"/>
      <c r="D3" s="55"/>
      <c r="E3" s="29"/>
      <c r="F3" s="38"/>
      <c r="G3" s="29"/>
      <c r="H3" s="29"/>
      <c r="I3" s="31"/>
      <c r="J3" s="6"/>
    </row>
    <row r="4" spans="1:13" ht="17.25" customHeight="1" thickBot="1" x14ac:dyDescent="0.25">
      <c r="A4" s="52">
        <v>43831</v>
      </c>
      <c r="B4" s="53"/>
      <c r="C4" s="54"/>
      <c r="D4" s="4">
        <v>1</v>
      </c>
      <c r="E4" s="17">
        <f>J6</f>
        <v>35000</v>
      </c>
      <c r="F4" s="17">
        <f>G4+H4</f>
        <v>167.70833333333334</v>
      </c>
      <c r="G4" s="17">
        <f>E4*5.75%/12</f>
        <v>167.70833333333334</v>
      </c>
      <c r="H4" s="17">
        <v>0</v>
      </c>
      <c r="I4" s="18">
        <f>E4-H4</f>
        <v>35000</v>
      </c>
      <c r="J4" s="39" t="s">
        <v>2</v>
      </c>
    </row>
    <row r="5" spans="1:13" ht="13.5" thickBot="1" x14ac:dyDescent="0.25">
      <c r="A5" s="50">
        <f>EDATE(A4,1)</f>
        <v>43862</v>
      </c>
      <c r="B5" s="51">
        <f>A5</f>
        <v>43862</v>
      </c>
      <c r="C5" s="51">
        <f>YEAR(B5)</f>
        <v>2020</v>
      </c>
      <c r="D5" s="4">
        <v>2</v>
      </c>
      <c r="E5" s="1">
        <f>I4</f>
        <v>35000</v>
      </c>
      <c r="F5" s="1">
        <f t="shared" ref="F5:F9" si="0">G5+H5</f>
        <v>167.70833333333334</v>
      </c>
      <c r="G5" s="1">
        <f>E5*5.75%/12</f>
        <v>167.70833333333334</v>
      </c>
      <c r="H5" s="1">
        <v>0</v>
      </c>
      <c r="I5" s="12">
        <f>E5-H5</f>
        <v>35000</v>
      </c>
      <c r="J5" s="40"/>
    </row>
    <row r="6" spans="1:13" x14ac:dyDescent="0.2">
      <c r="A6" s="2">
        <f t="shared" ref="A6:A69" si="1">EDATE(A5,1)</f>
        <v>43891</v>
      </c>
      <c r="B6" s="4">
        <f t="shared" ref="B6:B63" si="2">A6</f>
        <v>43891</v>
      </c>
      <c r="C6" s="4">
        <f t="shared" ref="C6:C63" si="3">YEAR(B6)</f>
        <v>2020</v>
      </c>
      <c r="D6" s="4">
        <v>3</v>
      </c>
      <c r="E6" s="1">
        <f t="shared" ref="E6:E10" si="4">I5</f>
        <v>35000</v>
      </c>
      <c r="F6" s="1">
        <f t="shared" si="0"/>
        <v>167.70833333333334</v>
      </c>
      <c r="G6" s="1">
        <f t="shared" ref="G6:G69" si="5">E6*5.75%/12</f>
        <v>167.70833333333334</v>
      </c>
      <c r="H6" s="1">
        <v>0</v>
      </c>
      <c r="I6" s="12">
        <f t="shared" ref="I6:I61" si="6">E6-H6</f>
        <v>35000</v>
      </c>
      <c r="J6" s="45">
        <v>35000</v>
      </c>
    </row>
    <row r="7" spans="1:13" ht="13.5" thickBot="1" x14ac:dyDescent="0.25">
      <c r="A7" s="2">
        <f t="shared" si="1"/>
        <v>43922</v>
      </c>
      <c r="B7" s="4">
        <f t="shared" si="2"/>
        <v>43922</v>
      </c>
      <c r="C7" s="4">
        <f t="shared" si="3"/>
        <v>2020</v>
      </c>
      <c r="D7" s="4">
        <v>4</v>
      </c>
      <c r="E7" s="1">
        <f t="shared" si="4"/>
        <v>35000</v>
      </c>
      <c r="F7" s="1">
        <f t="shared" si="0"/>
        <v>167.70833333333334</v>
      </c>
      <c r="G7" s="1">
        <f t="shared" si="5"/>
        <v>167.70833333333334</v>
      </c>
      <c r="H7" s="1">
        <v>0</v>
      </c>
      <c r="I7" s="12">
        <f t="shared" si="6"/>
        <v>35000</v>
      </c>
      <c r="J7" s="46"/>
    </row>
    <row r="8" spans="1:13" x14ac:dyDescent="0.2">
      <c r="A8" s="2">
        <f t="shared" si="1"/>
        <v>43952</v>
      </c>
      <c r="B8" s="4">
        <f t="shared" si="2"/>
        <v>43952</v>
      </c>
      <c r="C8" s="4">
        <f t="shared" si="3"/>
        <v>2020</v>
      </c>
      <c r="D8" s="4">
        <v>5</v>
      </c>
      <c r="E8" s="1">
        <f t="shared" si="4"/>
        <v>35000</v>
      </c>
      <c r="F8" s="1">
        <f t="shared" si="0"/>
        <v>167.70833333333334</v>
      </c>
      <c r="G8" s="1">
        <f t="shared" si="5"/>
        <v>167.70833333333334</v>
      </c>
      <c r="H8" s="1">
        <v>0</v>
      </c>
      <c r="I8" s="12">
        <f t="shared" si="6"/>
        <v>35000</v>
      </c>
      <c r="J8" s="35" t="s">
        <v>4</v>
      </c>
    </row>
    <row r="9" spans="1:13" ht="13.5" thickBot="1" x14ac:dyDescent="0.25">
      <c r="A9" s="2">
        <f t="shared" si="1"/>
        <v>43983</v>
      </c>
      <c r="B9" s="4">
        <f t="shared" si="2"/>
        <v>43983</v>
      </c>
      <c r="C9" s="4">
        <f t="shared" si="3"/>
        <v>2020</v>
      </c>
      <c r="D9" s="4">
        <v>6</v>
      </c>
      <c r="E9" s="1">
        <f t="shared" si="4"/>
        <v>35000</v>
      </c>
      <c r="F9" s="1">
        <f t="shared" si="0"/>
        <v>167.70833333333334</v>
      </c>
      <c r="G9" s="1">
        <f t="shared" si="5"/>
        <v>167.70833333333334</v>
      </c>
      <c r="H9" s="1">
        <v>0</v>
      </c>
      <c r="I9" s="12">
        <f t="shared" si="6"/>
        <v>35000</v>
      </c>
      <c r="J9" s="36"/>
    </row>
    <row r="10" spans="1:13" ht="13.5" thickBot="1" x14ac:dyDescent="0.25">
      <c r="A10" s="2">
        <f t="shared" si="1"/>
        <v>44013</v>
      </c>
      <c r="B10" s="4">
        <f t="shared" si="2"/>
        <v>44013</v>
      </c>
      <c r="C10" s="4">
        <f t="shared" si="3"/>
        <v>2020</v>
      </c>
      <c r="D10" s="4">
        <v>7</v>
      </c>
      <c r="E10" s="1">
        <f t="shared" si="4"/>
        <v>35000</v>
      </c>
      <c r="F10" s="1">
        <f>G10+H10</f>
        <v>167.70833333333334</v>
      </c>
      <c r="G10" s="1">
        <f t="shared" si="5"/>
        <v>167.70833333333334</v>
      </c>
      <c r="H10" s="1">
        <v>0</v>
      </c>
      <c r="I10" s="12">
        <f>E10-H10</f>
        <v>35000</v>
      </c>
      <c r="J10" s="7">
        <f>SUM(G4:G9)</f>
        <v>1006.2500000000001</v>
      </c>
    </row>
    <row r="11" spans="1:13" x14ac:dyDescent="0.2">
      <c r="A11" s="2">
        <f t="shared" si="1"/>
        <v>44044</v>
      </c>
      <c r="B11" s="4">
        <f t="shared" si="2"/>
        <v>44044</v>
      </c>
      <c r="C11" s="4">
        <f t="shared" si="3"/>
        <v>2020</v>
      </c>
      <c r="D11" s="4">
        <v>8</v>
      </c>
      <c r="E11" s="1">
        <f>I10</f>
        <v>35000</v>
      </c>
      <c r="F11" s="1">
        <f t="shared" ref="F11:F74" si="7">G11+H11</f>
        <v>167.70833333333334</v>
      </c>
      <c r="G11" s="1">
        <f t="shared" si="5"/>
        <v>167.70833333333334</v>
      </c>
      <c r="H11" s="1">
        <v>0</v>
      </c>
      <c r="I11" s="12">
        <f>E11-H11</f>
        <v>35000</v>
      </c>
      <c r="J11" s="47" t="s">
        <v>26</v>
      </c>
    </row>
    <row r="12" spans="1:13" x14ac:dyDescent="0.2">
      <c r="A12" s="2">
        <f t="shared" si="1"/>
        <v>44075</v>
      </c>
      <c r="B12" s="4">
        <f t="shared" si="2"/>
        <v>44075</v>
      </c>
      <c r="C12" s="4">
        <f t="shared" si="3"/>
        <v>2020</v>
      </c>
      <c r="D12" s="4">
        <v>9</v>
      </c>
      <c r="E12" s="1">
        <f t="shared" ref="E12:E15" si="8">I11</f>
        <v>35000</v>
      </c>
      <c r="F12" s="1">
        <f t="shared" si="7"/>
        <v>167.70833333333334</v>
      </c>
      <c r="G12" s="1">
        <f t="shared" si="5"/>
        <v>167.70833333333334</v>
      </c>
      <c r="H12" s="1">
        <v>0</v>
      </c>
      <c r="I12" s="12">
        <f>E12-H12</f>
        <v>35000</v>
      </c>
      <c r="J12" s="48"/>
    </row>
    <row r="13" spans="1:13" x14ac:dyDescent="0.2">
      <c r="A13" s="2">
        <f t="shared" si="1"/>
        <v>44105</v>
      </c>
      <c r="B13" s="4">
        <f t="shared" si="2"/>
        <v>44105</v>
      </c>
      <c r="C13" s="4">
        <f t="shared" si="3"/>
        <v>2020</v>
      </c>
      <c r="D13" s="4">
        <v>10</v>
      </c>
      <c r="E13" s="1">
        <f t="shared" si="8"/>
        <v>35000</v>
      </c>
      <c r="F13" s="1">
        <f t="shared" si="7"/>
        <v>634.37833333333333</v>
      </c>
      <c r="G13" s="1">
        <f t="shared" si="5"/>
        <v>167.70833333333334</v>
      </c>
      <c r="H13" s="1">
        <f>ROUND($E$13*16%/12,2)</f>
        <v>466.67</v>
      </c>
      <c r="I13" s="12">
        <f t="shared" si="6"/>
        <v>34533.33</v>
      </c>
      <c r="J13" s="49"/>
    </row>
    <row r="14" spans="1:13" x14ac:dyDescent="0.2">
      <c r="A14" s="2">
        <f t="shared" si="1"/>
        <v>44136</v>
      </c>
      <c r="B14" s="4">
        <f t="shared" si="2"/>
        <v>44136</v>
      </c>
      <c r="C14" s="4">
        <f t="shared" si="3"/>
        <v>2020</v>
      </c>
      <c r="D14" s="4">
        <v>11</v>
      </c>
      <c r="E14" s="1">
        <f t="shared" si="8"/>
        <v>34533.33</v>
      </c>
      <c r="F14" s="1">
        <f t="shared" si="7"/>
        <v>632.14220625000007</v>
      </c>
      <c r="G14" s="1">
        <f>E14*5.75%/12</f>
        <v>165.47220625000003</v>
      </c>
      <c r="H14" s="1">
        <f t="shared" ref="H14:H77" si="9">ROUND($E$13*16%/12,2)</f>
        <v>466.67</v>
      </c>
      <c r="I14" s="12">
        <f t="shared" si="6"/>
        <v>34066.660000000003</v>
      </c>
      <c r="J14" s="8" t="s">
        <v>5</v>
      </c>
      <c r="K14" s="43">
        <f>J15+J17+J19+J21+J23+J25+J27+J29</f>
        <v>7882.2473437500184</v>
      </c>
    </row>
    <row r="15" spans="1:13" x14ac:dyDescent="0.2">
      <c r="A15" s="2">
        <f t="shared" si="1"/>
        <v>44166</v>
      </c>
      <c r="B15" s="4">
        <f t="shared" si="2"/>
        <v>44166</v>
      </c>
      <c r="C15" s="4">
        <f t="shared" si="3"/>
        <v>2020</v>
      </c>
      <c r="D15" s="4">
        <v>12</v>
      </c>
      <c r="E15" s="1">
        <f t="shared" si="8"/>
        <v>34066.660000000003</v>
      </c>
      <c r="F15" s="1">
        <f t="shared" si="7"/>
        <v>629.9060791666667</v>
      </c>
      <c r="G15" s="1">
        <f t="shared" si="5"/>
        <v>163.23607916666668</v>
      </c>
      <c r="H15" s="1">
        <f t="shared" si="9"/>
        <v>466.67</v>
      </c>
      <c r="I15" s="12">
        <f t="shared" si="6"/>
        <v>33599.990000000005</v>
      </c>
      <c r="J15" s="9">
        <f>SUMIF(C5:C87,"2020",G5:G87)+G4</f>
        <v>2005.79161875</v>
      </c>
      <c r="K15" s="44"/>
      <c r="M15" s="3"/>
    </row>
    <row r="16" spans="1:13" x14ac:dyDescent="0.2">
      <c r="A16" s="2">
        <f t="shared" si="1"/>
        <v>44197</v>
      </c>
      <c r="B16" s="4">
        <f t="shared" si="2"/>
        <v>44197</v>
      </c>
      <c r="C16" s="4">
        <f t="shared" si="3"/>
        <v>2021</v>
      </c>
      <c r="D16" s="4">
        <v>13</v>
      </c>
      <c r="E16" s="1">
        <f>I15</f>
        <v>33599.990000000005</v>
      </c>
      <c r="F16" s="1">
        <f t="shared" si="7"/>
        <v>627.66995208333333</v>
      </c>
      <c r="G16" s="1">
        <f t="shared" si="5"/>
        <v>160.99995208333337</v>
      </c>
      <c r="H16" s="1">
        <f t="shared" si="9"/>
        <v>466.67</v>
      </c>
      <c r="I16" s="12">
        <f>E16-H16</f>
        <v>33133.320000000007</v>
      </c>
      <c r="J16" s="8" t="s">
        <v>6</v>
      </c>
      <c r="K16" s="44"/>
    </row>
    <row r="17" spans="1:13" x14ac:dyDescent="0.2">
      <c r="A17" s="2">
        <f t="shared" si="1"/>
        <v>44228</v>
      </c>
      <c r="B17" s="4">
        <f t="shared" si="2"/>
        <v>44228</v>
      </c>
      <c r="C17" s="4">
        <f t="shared" si="3"/>
        <v>2021</v>
      </c>
      <c r="D17" s="4">
        <v>14</v>
      </c>
      <c r="E17" s="1">
        <f>I16</f>
        <v>33133.320000000007</v>
      </c>
      <c r="F17" s="1">
        <f t="shared" si="7"/>
        <v>625.43382500000007</v>
      </c>
      <c r="G17" s="1">
        <f t="shared" si="5"/>
        <v>158.76382500000003</v>
      </c>
      <c r="H17" s="1">
        <f t="shared" si="9"/>
        <v>466.67</v>
      </c>
      <c r="I17" s="12">
        <f>E17-H17</f>
        <v>32666.650000000009</v>
      </c>
      <c r="J17" s="9">
        <f>SUMIF(C5:C87,2021,G5:G87)</f>
        <v>1784.4150375000008</v>
      </c>
      <c r="K17" s="44"/>
      <c r="L17" s="3"/>
    </row>
    <row r="18" spans="1:13" x14ac:dyDescent="0.2">
      <c r="A18" s="2">
        <f t="shared" si="1"/>
        <v>44256</v>
      </c>
      <c r="B18" s="4">
        <f t="shared" si="2"/>
        <v>44256</v>
      </c>
      <c r="C18" s="4">
        <f t="shared" si="3"/>
        <v>2021</v>
      </c>
      <c r="D18" s="4">
        <v>15</v>
      </c>
      <c r="E18" s="1">
        <f t="shared" ref="E18:E27" si="10">I17</f>
        <v>32666.650000000009</v>
      </c>
      <c r="F18" s="1">
        <f t="shared" si="7"/>
        <v>623.1976979166667</v>
      </c>
      <c r="G18" s="1">
        <f t="shared" si="5"/>
        <v>156.52769791666671</v>
      </c>
      <c r="H18" s="1">
        <f t="shared" si="9"/>
        <v>466.67</v>
      </c>
      <c r="I18" s="12">
        <f t="shared" si="6"/>
        <v>32199.98000000001</v>
      </c>
      <c r="J18" s="8" t="s">
        <v>7</v>
      </c>
      <c r="K18" s="44"/>
    </row>
    <row r="19" spans="1:13" x14ac:dyDescent="0.2">
      <c r="A19" s="2">
        <f t="shared" si="1"/>
        <v>44287</v>
      </c>
      <c r="B19" s="4">
        <f t="shared" si="2"/>
        <v>44287</v>
      </c>
      <c r="C19" s="4">
        <f t="shared" si="3"/>
        <v>2021</v>
      </c>
      <c r="D19" s="4">
        <v>16</v>
      </c>
      <c r="E19" s="1">
        <f t="shared" si="10"/>
        <v>32199.98000000001</v>
      </c>
      <c r="F19" s="1">
        <f t="shared" si="7"/>
        <v>620.96157083333344</v>
      </c>
      <c r="G19" s="1">
        <f t="shared" si="5"/>
        <v>154.2915708333334</v>
      </c>
      <c r="H19" s="1">
        <f t="shared" si="9"/>
        <v>466.67</v>
      </c>
      <c r="I19" s="12">
        <f t="shared" si="6"/>
        <v>31733.310000000012</v>
      </c>
      <c r="J19" s="9">
        <f>SUMIF(C5:C87,2022,G5:G87)</f>
        <v>1462.4127375000021</v>
      </c>
      <c r="K19" s="44"/>
    </row>
    <row r="20" spans="1:13" x14ac:dyDescent="0.2">
      <c r="A20" s="2">
        <f t="shared" si="1"/>
        <v>44317</v>
      </c>
      <c r="B20" s="4">
        <f t="shared" si="2"/>
        <v>44317</v>
      </c>
      <c r="C20" s="4">
        <f t="shared" si="3"/>
        <v>2021</v>
      </c>
      <c r="D20" s="4">
        <v>17</v>
      </c>
      <c r="E20" s="1">
        <f t="shared" si="10"/>
        <v>31733.310000000012</v>
      </c>
      <c r="F20" s="1">
        <f t="shared" si="7"/>
        <v>618.72544375000007</v>
      </c>
      <c r="G20" s="1">
        <f t="shared" si="5"/>
        <v>152.05544375000008</v>
      </c>
      <c r="H20" s="1">
        <f t="shared" si="9"/>
        <v>466.67</v>
      </c>
      <c r="I20" s="12">
        <f t="shared" si="6"/>
        <v>31266.640000000014</v>
      </c>
      <c r="J20" s="8" t="s">
        <v>8</v>
      </c>
      <c r="K20" s="44"/>
    </row>
    <row r="21" spans="1:13" x14ac:dyDescent="0.2">
      <c r="A21" s="2">
        <f t="shared" si="1"/>
        <v>44348</v>
      </c>
      <c r="B21" s="4">
        <f t="shared" si="2"/>
        <v>44348</v>
      </c>
      <c r="C21" s="4">
        <f t="shared" si="3"/>
        <v>2021</v>
      </c>
      <c r="D21" s="4">
        <v>18</v>
      </c>
      <c r="E21" s="1">
        <f t="shared" si="10"/>
        <v>31266.640000000014</v>
      </c>
      <c r="F21" s="1">
        <f t="shared" si="7"/>
        <v>616.48931666666681</v>
      </c>
      <c r="G21" s="1">
        <f t="shared" si="5"/>
        <v>149.81931666666674</v>
      </c>
      <c r="H21" s="1">
        <f t="shared" si="9"/>
        <v>466.67</v>
      </c>
      <c r="I21" s="12">
        <f>E21-H21</f>
        <v>30799.970000000016</v>
      </c>
      <c r="J21" s="9">
        <f>SUMIF(C5:C87,2023,G5:G87)</f>
        <v>1140.4104375000034</v>
      </c>
      <c r="K21" s="44"/>
      <c r="L21" s="3"/>
    </row>
    <row r="22" spans="1:13" x14ac:dyDescent="0.2">
      <c r="A22" s="2">
        <f t="shared" si="1"/>
        <v>44378</v>
      </c>
      <c r="B22" s="4">
        <f t="shared" si="2"/>
        <v>44378</v>
      </c>
      <c r="C22" s="4">
        <f t="shared" si="3"/>
        <v>2021</v>
      </c>
      <c r="D22" s="4">
        <v>19</v>
      </c>
      <c r="E22" s="1">
        <f t="shared" si="10"/>
        <v>30799.970000000016</v>
      </c>
      <c r="F22" s="1">
        <f t="shared" si="7"/>
        <v>614.25318958333344</v>
      </c>
      <c r="G22" s="1">
        <f t="shared" si="5"/>
        <v>147.58318958333342</v>
      </c>
      <c r="H22" s="1">
        <f t="shared" si="9"/>
        <v>466.67</v>
      </c>
      <c r="I22" s="12">
        <f t="shared" si="6"/>
        <v>30333.300000000017</v>
      </c>
      <c r="J22" s="8" t="s">
        <v>9</v>
      </c>
      <c r="K22" s="44"/>
    </row>
    <row r="23" spans="1:13" x14ac:dyDescent="0.2">
      <c r="A23" s="2">
        <f t="shared" si="1"/>
        <v>44409</v>
      </c>
      <c r="B23" s="4">
        <f t="shared" si="2"/>
        <v>44409</v>
      </c>
      <c r="C23" s="4">
        <f t="shared" si="3"/>
        <v>2021</v>
      </c>
      <c r="D23" s="4">
        <v>20</v>
      </c>
      <c r="E23" s="1">
        <f t="shared" si="10"/>
        <v>30333.300000000017</v>
      </c>
      <c r="F23" s="1">
        <f t="shared" si="7"/>
        <v>612.01706250000007</v>
      </c>
      <c r="G23" s="1">
        <f t="shared" si="5"/>
        <v>145.34706250000008</v>
      </c>
      <c r="H23" s="1">
        <f t="shared" si="9"/>
        <v>466.67</v>
      </c>
      <c r="I23" s="12">
        <f t="shared" si="6"/>
        <v>29866.630000000019</v>
      </c>
      <c r="J23" s="9">
        <f>SUMIF(C5:C87,2024,G5:G87)</f>
        <v>818.40813750000393</v>
      </c>
      <c r="K23" s="44"/>
    </row>
    <row r="24" spans="1:13" x14ac:dyDescent="0.2">
      <c r="A24" s="2">
        <f t="shared" si="1"/>
        <v>44440</v>
      </c>
      <c r="B24" s="4">
        <f t="shared" si="2"/>
        <v>44440</v>
      </c>
      <c r="C24" s="4">
        <f t="shared" si="3"/>
        <v>2021</v>
      </c>
      <c r="D24" s="4">
        <v>21</v>
      </c>
      <c r="E24" s="1">
        <f t="shared" si="10"/>
        <v>29866.630000000019</v>
      </c>
      <c r="F24" s="1">
        <f t="shared" si="7"/>
        <v>609.78093541666681</v>
      </c>
      <c r="G24" s="1">
        <f t="shared" si="5"/>
        <v>143.11093541666676</v>
      </c>
      <c r="H24" s="1">
        <f t="shared" si="9"/>
        <v>466.67</v>
      </c>
      <c r="I24" s="12">
        <f>E24-H24</f>
        <v>29399.960000000021</v>
      </c>
      <c r="J24" s="8" t="s">
        <v>10</v>
      </c>
      <c r="K24" s="44"/>
    </row>
    <row r="25" spans="1:13" x14ac:dyDescent="0.2">
      <c r="A25" s="2">
        <f t="shared" si="1"/>
        <v>44470</v>
      </c>
      <c r="B25" s="4">
        <f t="shared" si="2"/>
        <v>44470</v>
      </c>
      <c r="C25" s="4">
        <f t="shared" si="3"/>
        <v>2021</v>
      </c>
      <c r="D25" s="4">
        <v>22</v>
      </c>
      <c r="E25" s="1">
        <f t="shared" si="10"/>
        <v>29399.960000000021</v>
      </c>
      <c r="F25" s="1">
        <f t="shared" si="7"/>
        <v>607.54480833333344</v>
      </c>
      <c r="G25" s="1">
        <f t="shared" si="5"/>
        <v>140.87480833333345</v>
      </c>
      <c r="H25" s="1">
        <f t="shared" si="9"/>
        <v>466.67</v>
      </c>
      <c r="I25" s="12">
        <f>E25-H25</f>
        <v>28933.290000000023</v>
      </c>
      <c r="J25" s="9">
        <f>SUMIF(C5:C87,2025,G5:G87)</f>
        <v>496.40583750000383</v>
      </c>
      <c r="K25" s="44"/>
      <c r="M25" s="3"/>
    </row>
    <row r="26" spans="1:13" x14ac:dyDescent="0.2">
      <c r="A26" s="2">
        <f t="shared" si="1"/>
        <v>44501</v>
      </c>
      <c r="B26" s="4">
        <f t="shared" si="2"/>
        <v>44501</v>
      </c>
      <c r="C26" s="4">
        <f t="shared" si="3"/>
        <v>2021</v>
      </c>
      <c r="D26" s="4">
        <v>23</v>
      </c>
      <c r="E26" s="1">
        <f t="shared" si="10"/>
        <v>28933.290000000023</v>
      </c>
      <c r="F26" s="1">
        <f t="shared" si="7"/>
        <v>605.30868125000018</v>
      </c>
      <c r="G26" s="1">
        <f t="shared" si="5"/>
        <v>138.63868125000013</v>
      </c>
      <c r="H26" s="1">
        <f t="shared" si="9"/>
        <v>466.67</v>
      </c>
      <c r="I26" s="12">
        <f t="shared" si="6"/>
        <v>28466.620000000024</v>
      </c>
      <c r="J26" s="8" t="s">
        <v>17</v>
      </c>
      <c r="K26" s="44"/>
    </row>
    <row r="27" spans="1:13" x14ac:dyDescent="0.2">
      <c r="A27" s="2">
        <f t="shared" si="1"/>
        <v>44531</v>
      </c>
      <c r="B27" s="4">
        <f t="shared" si="2"/>
        <v>44531</v>
      </c>
      <c r="C27" s="4">
        <f t="shared" si="3"/>
        <v>2021</v>
      </c>
      <c r="D27" s="4">
        <v>24</v>
      </c>
      <c r="E27" s="1">
        <f t="shared" si="10"/>
        <v>28466.620000000024</v>
      </c>
      <c r="F27" s="1">
        <f t="shared" si="7"/>
        <v>603.07255416666681</v>
      </c>
      <c r="G27" s="1">
        <f t="shared" si="5"/>
        <v>136.40255416666679</v>
      </c>
      <c r="H27" s="1">
        <f t="shared" si="9"/>
        <v>466.67</v>
      </c>
      <c r="I27" s="12">
        <f t="shared" si="6"/>
        <v>27999.950000000026</v>
      </c>
      <c r="J27" s="9">
        <f>SUMIF(C5:C87,2026,G5:G87)</f>
        <v>174.40353750000381</v>
      </c>
      <c r="K27" s="44"/>
    </row>
    <row r="28" spans="1:13" x14ac:dyDescent="0.2">
      <c r="A28" s="2">
        <f t="shared" si="1"/>
        <v>44562</v>
      </c>
      <c r="B28" s="4">
        <f t="shared" si="2"/>
        <v>44562</v>
      </c>
      <c r="C28" s="4">
        <f t="shared" si="3"/>
        <v>2022</v>
      </c>
      <c r="D28" s="4">
        <v>25</v>
      </c>
      <c r="E28" s="1">
        <f>I27</f>
        <v>27999.950000000026</v>
      </c>
      <c r="F28" s="1">
        <f t="shared" si="7"/>
        <v>600.83642708333355</v>
      </c>
      <c r="G28" s="1">
        <f t="shared" si="5"/>
        <v>134.16642708333347</v>
      </c>
      <c r="H28" s="1">
        <f t="shared" si="9"/>
        <v>466.67</v>
      </c>
      <c r="I28" s="12">
        <f t="shared" si="6"/>
        <v>27533.280000000028</v>
      </c>
      <c r="J28" s="8" t="s">
        <v>19</v>
      </c>
      <c r="K28" s="44"/>
    </row>
    <row r="29" spans="1:13" x14ac:dyDescent="0.2">
      <c r="A29" s="2">
        <f t="shared" si="1"/>
        <v>44593</v>
      </c>
      <c r="B29" s="4">
        <f t="shared" si="2"/>
        <v>44593</v>
      </c>
      <c r="C29" s="4">
        <f t="shared" si="3"/>
        <v>2022</v>
      </c>
      <c r="D29" s="4">
        <v>26</v>
      </c>
      <c r="E29" s="1">
        <f>I28</f>
        <v>27533.280000000028</v>
      </c>
      <c r="F29" s="1">
        <f t="shared" si="7"/>
        <v>598.60030000000017</v>
      </c>
      <c r="G29" s="1">
        <f t="shared" si="5"/>
        <v>131.93030000000013</v>
      </c>
      <c r="H29" s="1">
        <f t="shared" si="9"/>
        <v>466.67</v>
      </c>
      <c r="I29" s="12">
        <f t="shared" si="6"/>
        <v>27066.61000000003</v>
      </c>
      <c r="J29" s="9">
        <f>SUMIF(C5:C87,2027,G5:G87)</f>
        <v>0</v>
      </c>
      <c r="K29" s="44"/>
    </row>
    <row r="30" spans="1:13" x14ac:dyDescent="0.2">
      <c r="A30" s="2">
        <f t="shared" si="1"/>
        <v>44621</v>
      </c>
      <c r="B30" s="4">
        <f t="shared" si="2"/>
        <v>44621</v>
      </c>
      <c r="C30" s="4">
        <f t="shared" si="3"/>
        <v>2022</v>
      </c>
      <c r="D30" s="4">
        <v>27</v>
      </c>
      <c r="E30" s="1">
        <f t="shared" ref="E30:E39" si="11">I29</f>
        <v>27066.61000000003</v>
      </c>
      <c r="F30" s="1">
        <f t="shared" si="7"/>
        <v>596.3641729166668</v>
      </c>
      <c r="G30" s="1">
        <f t="shared" si="5"/>
        <v>129.69417291666682</v>
      </c>
      <c r="H30" s="1">
        <f t="shared" si="9"/>
        <v>466.67</v>
      </c>
      <c r="I30" s="12">
        <f>E30-H30</f>
        <v>26599.940000000031</v>
      </c>
      <c r="J30" s="8" t="s">
        <v>11</v>
      </c>
      <c r="K30" s="43">
        <f>J31+J33+J35+J37+J39+J41+J43+J45</f>
        <v>35000.000000000065</v>
      </c>
    </row>
    <row r="31" spans="1:13" x14ac:dyDescent="0.2">
      <c r="A31" s="2">
        <f t="shared" si="1"/>
        <v>44652</v>
      </c>
      <c r="B31" s="4">
        <f t="shared" si="2"/>
        <v>44652</v>
      </c>
      <c r="C31" s="4">
        <f t="shared" si="3"/>
        <v>2022</v>
      </c>
      <c r="D31" s="4">
        <v>28</v>
      </c>
      <c r="E31" s="1">
        <f t="shared" si="11"/>
        <v>26599.940000000031</v>
      </c>
      <c r="F31" s="1">
        <f t="shared" si="7"/>
        <v>594.12804583333354</v>
      </c>
      <c r="G31" s="1">
        <f t="shared" si="5"/>
        <v>127.45804583333349</v>
      </c>
      <c r="H31" s="1">
        <f t="shared" si="9"/>
        <v>466.67</v>
      </c>
      <c r="I31" s="12">
        <f t="shared" si="6"/>
        <v>26133.270000000033</v>
      </c>
      <c r="J31" s="9">
        <f>SUMIF(C5:C87,"2020",H5:H87)+H4</f>
        <v>1400.01</v>
      </c>
      <c r="K31" s="44"/>
    </row>
    <row r="32" spans="1:13" x14ac:dyDescent="0.2">
      <c r="A32" s="2">
        <f t="shared" si="1"/>
        <v>44682</v>
      </c>
      <c r="B32" s="4">
        <f t="shared" si="2"/>
        <v>44682</v>
      </c>
      <c r="C32" s="4">
        <f t="shared" si="3"/>
        <v>2022</v>
      </c>
      <c r="D32" s="4">
        <v>29</v>
      </c>
      <c r="E32" s="1">
        <f t="shared" si="11"/>
        <v>26133.270000000033</v>
      </c>
      <c r="F32" s="1">
        <f t="shared" si="7"/>
        <v>591.89191875000017</v>
      </c>
      <c r="G32" s="1">
        <f t="shared" si="5"/>
        <v>125.22191875000016</v>
      </c>
      <c r="H32" s="1">
        <f t="shared" si="9"/>
        <v>466.67</v>
      </c>
      <c r="I32" s="12">
        <f t="shared" si="6"/>
        <v>25666.600000000035</v>
      </c>
      <c r="J32" s="8" t="s">
        <v>12</v>
      </c>
      <c r="K32" s="44"/>
    </row>
    <row r="33" spans="1:11" x14ac:dyDescent="0.2">
      <c r="A33" s="2">
        <f t="shared" si="1"/>
        <v>44713</v>
      </c>
      <c r="B33" s="4">
        <f t="shared" si="2"/>
        <v>44713</v>
      </c>
      <c r="C33" s="4">
        <f t="shared" si="3"/>
        <v>2022</v>
      </c>
      <c r="D33" s="4">
        <v>30</v>
      </c>
      <c r="E33" s="1">
        <f t="shared" si="11"/>
        <v>25666.600000000035</v>
      </c>
      <c r="F33" s="1">
        <f t="shared" si="7"/>
        <v>589.6557916666668</v>
      </c>
      <c r="G33" s="1">
        <f t="shared" si="5"/>
        <v>122.98579166666684</v>
      </c>
      <c r="H33" s="1">
        <f t="shared" si="9"/>
        <v>466.67</v>
      </c>
      <c r="I33" s="12">
        <f t="shared" si="6"/>
        <v>25199.930000000037</v>
      </c>
      <c r="J33" s="9">
        <f>SUMIF(C5:C87,"2021",H5:H87)</f>
        <v>5600.04</v>
      </c>
      <c r="K33" s="44"/>
    </row>
    <row r="34" spans="1:11" x14ac:dyDescent="0.2">
      <c r="A34" s="2">
        <f t="shared" si="1"/>
        <v>44743</v>
      </c>
      <c r="B34" s="4">
        <f t="shared" si="2"/>
        <v>44743</v>
      </c>
      <c r="C34" s="4">
        <f t="shared" si="3"/>
        <v>2022</v>
      </c>
      <c r="D34" s="4">
        <v>31</v>
      </c>
      <c r="E34" s="1">
        <f t="shared" si="11"/>
        <v>25199.930000000037</v>
      </c>
      <c r="F34" s="1">
        <f t="shared" si="7"/>
        <v>587.41966458333354</v>
      </c>
      <c r="G34" s="1">
        <f t="shared" si="5"/>
        <v>120.74966458333351</v>
      </c>
      <c r="H34" s="1">
        <f t="shared" si="9"/>
        <v>466.67</v>
      </c>
      <c r="I34" s="12">
        <f t="shared" si="6"/>
        <v>24733.260000000038</v>
      </c>
      <c r="J34" s="8" t="s">
        <v>13</v>
      </c>
      <c r="K34" s="44"/>
    </row>
    <row r="35" spans="1:11" x14ac:dyDescent="0.2">
      <c r="A35" s="2">
        <f t="shared" si="1"/>
        <v>44774</v>
      </c>
      <c r="B35" s="4">
        <f t="shared" si="2"/>
        <v>44774</v>
      </c>
      <c r="C35" s="4">
        <f t="shared" si="3"/>
        <v>2022</v>
      </c>
      <c r="D35" s="4">
        <v>32</v>
      </c>
      <c r="E35" s="1">
        <f t="shared" si="11"/>
        <v>24733.260000000038</v>
      </c>
      <c r="F35" s="1">
        <f t="shared" si="7"/>
        <v>585.18353750000017</v>
      </c>
      <c r="G35" s="1">
        <f t="shared" si="5"/>
        <v>118.5135375000002</v>
      </c>
      <c r="H35" s="1">
        <f t="shared" si="9"/>
        <v>466.67</v>
      </c>
      <c r="I35" s="12">
        <f>E35-H35</f>
        <v>24266.59000000004</v>
      </c>
      <c r="J35" s="9">
        <f>SUMIF(C5:C87,"2022",H5:H87)</f>
        <v>5600.04</v>
      </c>
      <c r="K35" s="44"/>
    </row>
    <row r="36" spans="1:11" x14ac:dyDescent="0.2">
      <c r="A36" s="2">
        <f t="shared" si="1"/>
        <v>44805</v>
      </c>
      <c r="B36" s="4">
        <f t="shared" si="2"/>
        <v>44805</v>
      </c>
      <c r="C36" s="4">
        <f t="shared" si="3"/>
        <v>2022</v>
      </c>
      <c r="D36" s="4">
        <v>33</v>
      </c>
      <c r="E36" s="1">
        <f t="shared" si="11"/>
        <v>24266.59000000004</v>
      </c>
      <c r="F36" s="1">
        <f t="shared" si="7"/>
        <v>582.94741041666691</v>
      </c>
      <c r="G36" s="1">
        <f t="shared" si="5"/>
        <v>116.27741041666685</v>
      </c>
      <c r="H36" s="1">
        <f t="shared" si="9"/>
        <v>466.67</v>
      </c>
      <c r="I36" s="12">
        <f t="shared" si="6"/>
        <v>23799.920000000042</v>
      </c>
      <c r="J36" s="8" t="s">
        <v>14</v>
      </c>
      <c r="K36" s="44"/>
    </row>
    <row r="37" spans="1:11" x14ac:dyDescent="0.2">
      <c r="A37" s="2">
        <f t="shared" si="1"/>
        <v>44835</v>
      </c>
      <c r="B37" s="4">
        <f t="shared" si="2"/>
        <v>44835</v>
      </c>
      <c r="C37" s="4">
        <f t="shared" si="3"/>
        <v>2022</v>
      </c>
      <c r="D37" s="4">
        <v>34</v>
      </c>
      <c r="E37" s="1">
        <f t="shared" si="11"/>
        <v>23799.920000000042</v>
      </c>
      <c r="F37" s="1">
        <f t="shared" si="7"/>
        <v>580.71128333333354</v>
      </c>
      <c r="G37" s="1">
        <f t="shared" si="5"/>
        <v>114.04128333333354</v>
      </c>
      <c r="H37" s="1">
        <f t="shared" si="9"/>
        <v>466.67</v>
      </c>
      <c r="I37" s="12">
        <f t="shared" si="6"/>
        <v>23333.250000000044</v>
      </c>
      <c r="J37" s="9">
        <f>SUMIF(C5:C87,"2023",H4:H87)</f>
        <v>5600.04</v>
      </c>
      <c r="K37" s="44"/>
    </row>
    <row r="38" spans="1:11" x14ac:dyDescent="0.2">
      <c r="A38" s="2">
        <f t="shared" si="1"/>
        <v>44866</v>
      </c>
      <c r="B38" s="4">
        <f t="shared" si="2"/>
        <v>44866</v>
      </c>
      <c r="C38" s="4">
        <f t="shared" si="3"/>
        <v>2022</v>
      </c>
      <c r="D38" s="4">
        <v>35</v>
      </c>
      <c r="E38" s="1">
        <f t="shared" si="11"/>
        <v>23333.250000000044</v>
      </c>
      <c r="F38" s="1">
        <f t="shared" si="7"/>
        <v>578.47515625000028</v>
      </c>
      <c r="G38" s="1">
        <f t="shared" si="5"/>
        <v>111.80515625000021</v>
      </c>
      <c r="H38" s="1">
        <f t="shared" si="9"/>
        <v>466.67</v>
      </c>
      <c r="I38" s="12">
        <f t="shared" si="6"/>
        <v>22866.580000000045</v>
      </c>
      <c r="J38" s="8" t="s">
        <v>15</v>
      </c>
      <c r="K38" s="44"/>
    </row>
    <row r="39" spans="1:11" x14ac:dyDescent="0.2">
      <c r="A39" s="2">
        <f t="shared" si="1"/>
        <v>44896</v>
      </c>
      <c r="B39" s="4">
        <f t="shared" si="2"/>
        <v>44896</v>
      </c>
      <c r="C39" s="4">
        <f t="shared" si="3"/>
        <v>2022</v>
      </c>
      <c r="D39" s="4">
        <v>36</v>
      </c>
      <c r="E39" s="1">
        <f t="shared" si="11"/>
        <v>22866.580000000045</v>
      </c>
      <c r="F39" s="1">
        <f t="shared" si="7"/>
        <v>576.23902916666691</v>
      </c>
      <c r="G39" s="1">
        <f t="shared" si="5"/>
        <v>109.56902916666689</v>
      </c>
      <c r="H39" s="1">
        <f t="shared" si="9"/>
        <v>466.67</v>
      </c>
      <c r="I39" s="12">
        <f t="shared" si="6"/>
        <v>22399.910000000047</v>
      </c>
      <c r="J39" s="9">
        <f>SUMIF(C5:C87,"2024",H4:H87)</f>
        <v>5600.04</v>
      </c>
      <c r="K39" s="44"/>
    </row>
    <row r="40" spans="1:11" x14ac:dyDescent="0.2">
      <c r="A40" s="2">
        <f t="shared" si="1"/>
        <v>44927</v>
      </c>
      <c r="B40" s="4">
        <f t="shared" si="2"/>
        <v>44927</v>
      </c>
      <c r="C40" s="4">
        <f t="shared" si="3"/>
        <v>2023</v>
      </c>
      <c r="D40" s="4">
        <v>37</v>
      </c>
      <c r="E40" s="1">
        <f>I39</f>
        <v>22399.910000000047</v>
      </c>
      <c r="F40" s="1">
        <f t="shared" si="7"/>
        <v>574.00290208333354</v>
      </c>
      <c r="G40" s="1">
        <f t="shared" si="5"/>
        <v>107.33290208333356</v>
      </c>
      <c r="H40" s="1">
        <f t="shared" si="9"/>
        <v>466.67</v>
      </c>
      <c r="I40" s="12">
        <f>E40-H40</f>
        <v>21933.240000000049</v>
      </c>
      <c r="J40" s="8" t="s">
        <v>16</v>
      </c>
      <c r="K40" s="44"/>
    </row>
    <row r="41" spans="1:11" x14ac:dyDescent="0.2">
      <c r="A41" s="2">
        <f t="shared" si="1"/>
        <v>44958</v>
      </c>
      <c r="B41" s="4">
        <f t="shared" si="2"/>
        <v>44958</v>
      </c>
      <c r="C41" s="4">
        <f t="shared" si="3"/>
        <v>2023</v>
      </c>
      <c r="D41" s="4">
        <v>38</v>
      </c>
      <c r="E41" s="1">
        <f>I40</f>
        <v>21933.240000000049</v>
      </c>
      <c r="F41" s="1">
        <f t="shared" si="7"/>
        <v>571.76677500000028</v>
      </c>
      <c r="G41" s="1">
        <f t="shared" si="5"/>
        <v>105.09677500000025</v>
      </c>
      <c r="H41" s="1">
        <f t="shared" si="9"/>
        <v>466.67</v>
      </c>
      <c r="I41" s="12">
        <f t="shared" si="6"/>
        <v>21466.570000000051</v>
      </c>
      <c r="J41" s="9">
        <f>SUMIF(C5:C87,"2025",H5:H87)</f>
        <v>5600.04</v>
      </c>
      <c r="K41" s="44"/>
    </row>
    <row r="42" spans="1:11" x14ac:dyDescent="0.2">
      <c r="A42" s="2">
        <f t="shared" si="1"/>
        <v>44986</v>
      </c>
      <c r="B42" s="4">
        <f t="shared" si="2"/>
        <v>44986</v>
      </c>
      <c r="C42" s="4">
        <f t="shared" si="3"/>
        <v>2023</v>
      </c>
      <c r="D42" s="4">
        <v>39</v>
      </c>
      <c r="E42" s="1">
        <f t="shared" ref="E42:E51" si="12">I41</f>
        <v>21466.570000000051</v>
      </c>
      <c r="F42" s="1">
        <f t="shared" si="7"/>
        <v>569.53064791666691</v>
      </c>
      <c r="G42" s="1">
        <f t="shared" si="5"/>
        <v>102.86064791666691</v>
      </c>
      <c r="H42" s="1">
        <f t="shared" si="9"/>
        <v>466.67</v>
      </c>
      <c r="I42" s="12">
        <f t="shared" si="6"/>
        <v>20999.900000000052</v>
      </c>
      <c r="J42" s="8" t="s">
        <v>18</v>
      </c>
      <c r="K42" s="44"/>
    </row>
    <row r="43" spans="1:11" x14ac:dyDescent="0.2">
      <c r="A43" s="2">
        <f t="shared" si="1"/>
        <v>45017</v>
      </c>
      <c r="B43" s="4">
        <f t="shared" si="2"/>
        <v>45017</v>
      </c>
      <c r="C43" s="4">
        <f t="shared" si="3"/>
        <v>2023</v>
      </c>
      <c r="D43" s="4">
        <v>40</v>
      </c>
      <c r="E43" s="1">
        <f t="shared" si="12"/>
        <v>20999.900000000052</v>
      </c>
      <c r="F43" s="1">
        <f t="shared" si="7"/>
        <v>567.29452083333365</v>
      </c>
      <c r="G43" s="1">
        <f t="shared" si="5"/>
        <v>100.62452083333359</v>
      </c>
      <c r="H43" s="1">
        <f t="shared" si="9"/>
        <v>466.67</v>
      </c>
      <c r="I43" s="12">
        <f t="shared" si="6"/>
        <v>20533.230000000054</v>
      </c>
      <c r="J43" s="9">
        <f>SUMIF(C7:C87,"2026",H7:H87)</f>
        <v>5599.7900000000654</v>
      </c>
      <c r="K43" s="44"/>
    </row>
    <row r="44" spans="1:11" x14ac:dyDescent="0.2">
      <c r="A44" s="2">
        <f t="shared" si="1"/>
        <v>45047</v>
      </c>
      <c r="B44" s="4">
        <f t="shared" si="2"/>
        <v>45047</v>
      </c>
      <c r="C44" s="4">
        <f t="shared" si="3"/>
        <v>2023</v>
      </c>
      <c r="D44" s="4">
        <v>41</v>
      </c>
      <c r="E44" s="1">
        <f t="shared" si="12"/>
        <v>20533.230000000054</v>
      </c>
      <c r="F44" s="1">
        <f t="shared" si="7"/>
        <v>565.05839375000028</v>
      </c>
      <c r="G44" s="1">
        <f t="shared" si="5"/>
        <v>98.388393750000262</v>
      </c>
      <c r="H44" s="1">
        <f t="shared" si="9"/>
        <v>466.67</v>
      </c>
      <c r="I44" s="12">
        <f>E44-H44</f>
        <v>20066.560000000056</v>
      </c>
      <c r="J44" s="8" t="s">
        <v>20</v>
      </c>
      <c r="K44" s="44"/>
    </row>
    <row r="45" spans="1:11" x14ac:dyDescent="0.2">
      <c r="A45" s="2">
        <f t="shared" si="1"/>
        <v>45078</v>
      </c>
      <c r="B45" s="4">
        <f t="shared" si="2"/>
        <v>45078</v>
      </c>
      <c r="C45" s="4">
        <f t="shared" si="3"/>
        <v>2023</v>
      </c>
      <c r="D45" s="4">
        <v>42</v>
      </c>
      <c r="E45" s="1">
        <f t="shared" si="12"/>
        <v>20066.560000000056</v>
      </c>
      <c r="F45" s="1">
        <f t="shared" si="7"/>
        <v>562.82226666666702</v>
      </c>
      <c r="G45" s="1">
        <f t="shared" si="5"/>
        <v>96.152266666666947</v>
      </c>
      <c r="H45" s="1">
        <f t="shared" si="9"/>
        <v>466.67</v>
      </c>
      <c r="I45" s="12">
        <f t="shared" si="6"/>
        <v>19599.890000000058</v>
      </c>
      <c r="J45" s="9">
        <f>SUMIF(C9:C87,"2027",H4:H87)</f>
        <v>0</v>
      </c>
      <c r="K45" s="44"/>
    </row>
    <row r="46" spans="1:11" x14ac:dyDescent="0.2">
      <c r="A46" s="2">
        <f t="shared" si="1"/>
        <v>45108</v>
      </c>
      <c r="B46" s="4">
        <f t="shared" si="2"/>
        <v>45108</v>
      </c>
      <c r="C46" s="4">
        <f t="shared" si="3"/>
        <v>2023</v>
      </c>
      <c r="D46" s="4">
        <v>43</v>
      </c>
      <c r="E46" s="1">
        <f t="shared" si="12"/>
        <v>19599.890000000058</v>
      </c>
      <c r="F46" s="1">
        <f t="shared" si="7"/>
        <v>560.58613958333365</v>
      </c>
      <c r="G46" s="1">
        <f t="shared" si="5"/>
        <v>93.916139583333617</v>
      </c>
      <c r="H46" s="1">
        <f t="shared" si="9"/>
        <v>466.67</v>
      </c>
      <c r="I46" s="12">
        <f t="shared" si="6"/>
        <v>19133.220000000059</v>
      </c>
      <c r="J46" s="10"/>
    </row>
    <row r="47" spans="1:11" x14ac:dyDescent="0.2">
      <c r="A47" s="2">
        <f t="shared" si="1"/>
        <v>45139</v>
      </c>
      <c r="B47" s="4">
        <f t="shared" si="2"/>
        <v>45139</v>
      </c>
      <c r="C47" s="4">
        <f t="shared" si="3"/>
        <v>2023</v>
      </c>
      <c r="D47" s="4">
        <v>44</v>
      </c>
      <c r="E47" s="1">
        <f t="shared" si="12"/>
        <v>19133.220000000059</v>
      </c>
      <c r="F47" s="1">
        <f t="shared" si="7"/>
        <v>558.35001250000028</v>
      </c>
      <c r="G47" s="1">
        <f t="shared" si="5"/>
        <v>91.680012500000302</v>
      </c>
      <c r="H47" s="1">
        <f t="shared" si="9"/>
        <v>466.67</v>
      </c>
      <c r="I47" s="12">
        <f t="shared" si="6"/>
        <v>18666.550000000061</v>
      </c>
      <c r="J47" s="6"/>
    </row>
    <row r="48" spans="1:11" x14ac:dyDescent="0.2">
      <c r="A48" s="2">
        <f t="shared" si="1"/>
        <v>45170</v>
      </c>
      <c r="B48" s="4">
        <f t="shared" si="2"/>
        <v>45170</v>
      </c>
      <c r="C48" s="4">
        <f t="shared" si="3"/>
        <v>2023</v>
      </c>
      <c r="D48" s="4">
        <v>45</v>
      </c>
      <c r="E48" s="1">
        <f t="shared" si="12"/>
        <v>18666.550000000061</v>
      </c>
      <c r="F48" s="1">
        <f t="shared" si="7"/>
        <v>556.11388541666702</v>
      </c>
      <c r="G48" s="1">
        <f t="shared" si="5"/>
        <v>89.443885416666959</v>
      </c>
      <c r="H48" s="1">
        <f t="shared" si="9"/>
        <v>466.67</v>
      </c>
      <c r="I48" s="12">
        <f t="shared" si="6"/>
        <v>18199.880000000063</v>
      </c>
      <c r="J48" s="6"/>
    </row>
    <row r="49" spans="1:10" x14ac:dyDescent="0.2">
      <c r="A49" s="2">
        <f t="shared" si="1"/>
        <v>45200</v>
      </c>
      <c r="B49" s="4">
        <f t="shared" si="2"/>
        <v>45200</v>
      </c>
      <c r="C49" s="4">
        <f t="shared" si="3"/>
        <v>2023</v>
      </c>
      <c r="D49" s="4">
        <v>46</v>
      </c>
      <c r="E49" s="1">
        <f t="shared" si="12"/>
        <v>18199.880000000063</v>
      </c>
      <c r="F49" s="1">
        <f t="shared" si="7"/>
        <v>553.87775833333365</v>
      </c>
      <c r="G49" s="1">
        <f t="shared" si="5"/>
        <v>87.207758333333629</v>
      </c>
      <c r="H49" s="1">
        <f t="shared" si="9"/>
        <v>466.67</v>
      </c>
      <c r="I49" s="12">
        <f>E49-H49</f>
        <v>17733.210000000065</v>
      </c>
      <c r="J49" s="6"/>
    </row>
    <row r="50" spans="1:10" x14ac:dyDescent="0.2">
      <c r="A50" s="2">
        <f t="shared" si="1"/>
        <v>45231</v>
      </c>
      <c r="B50" s="4">
        <f t="shared" si="2"/>
        <v>45231</v>
      </c>
      <c r="C50" s="4">
        <f t="shared" si="3"/>
        <v>2023</v>
      </c>
      <c r="D50" s="4">
        <v>47</v>
      </c>
      <c r="E50" s="1">
        <f t="shared" si="12"/>
        <v>17733.210000000065</v>
      </c>
      <c r="F50" s="1">
        <f t="shared" si="7"/>
        <v>551.64163125000027</v>
      </c>
      <c r="G50" s="1">
        <f t="shared" si="5"/>
        <v>84.971631250000314</v>
      </c>
      <c r="H50" s="1">
        <f t="shared" si="9"/>
        <v>466.67</v>
      </c>
      <c r="I50" s="12">
        <f t="shared" si="6"/>
        <v>17266.540000000066</v>
      </c>
      <c r="J50" s="6"/>
    </row>
    <row r="51" spans="1:10" x14ac:dyDescent="0.2">
      <c r="A51" s="2">
        <f t="shared" si="1"/>
        <v>45261</v>
      </c>
      <c r="B51" s="4">
        <f t="shared" si="2"/>
        <v>45261</v>
      </c>
      <c r="C51" s="4">
        <f t="shared" si="3"/>
        <v>2023</v>
      </c>
      <c r="D51" s="4">
        <v>48</v>
      </c>
      <c r="E51" s="1">
        <f t="shared" si="12"/>
        <v>17266.540000000066</v>
      </c>
      <c r="F51" s="1">
        <f t="shared" si="7"/>
        <v>549.40550416666701</v>
      </c>
      <c r="G51" s="1">
        <f t="shared" si="5"/>
        <v>82.735504166666985</v>
      </c>
      <c r="H51" s="1">
        <f t="shared" si="9"/>
        <v>466.67</v>
      </c>
      <c r="I51" s="12">
        <f>E51-H51</f>
        <v>16799.870000000068</v>
      </c>
      <c r="J51" s="6"/>
    </row>
    <row r="52" spans="1:10" x14ac:dyDescent="0.2">
      <c r="A52" s="2">
        <f t="shared" si="1"/>
        <v>45292</v>
      </c>
      <c r="B52" s="4">
        <f t="shared" si="2"/>
        <v>45292</v>
      </c>
      <c r="C52" s="4">
        <f t="shared" si="3"/>
        <v>2024</v>
      </c>
      <c r="D52" s="4">
        <v>49</v>
      </c>
      <c r="E52" s="1">
        <f>I51</f>
        <v>16799.870000000068</v>
      </c>
      <c r="F52" s="1">
        <f t="shared" si="7"/>
        <v>547.16937708333364</v>
      </c>
      <c r="G52" s="1">
        <f t="shared" si="5"/>
        <v>80.49937708333367</v>
      </c>
      <c r="H52" s="1">
        <f t="shared" si="9"/>
        <v>466.67</v>
      </c>
      <c r="I52" s="12">
        <f t="shared" si="6"/>
        <v>16333.200000000068</v>
      </c>
      <c r="J52" s="6"/>
    </row>
    <row r="53" spans="1:10" x14ac:dyDescent="0.2">
      <c r="A53" s="2">
        <f t="shared" si="1"/>
        <v>45323</v>
      </c>
      <c r="B53" s="4">
        <f t="shared" si="2"/>
        <v>45323</v>
      </c>
      <c r="C53" s="4">
        <f t="shared" si="3"/>
        <v>2024</v>
      </c>
      <c r="D53" s="4">
        <v>50</v>
      </c>
      <c r="E53" s="1">
        <f>I52</f>
        <v>16333.200000000068</v>
      </c>
      <c r="F53" s="1">
        <f t="shared" si="7"/>
        <v>544.93325000000038</v>
      </c>
      <c r="G53" s="1">
        <f t="shared" si="5"/>
        <v>78.263250000000326</v>
      </c>
      <c r="H53" s="1">
        <f t="shared" si="9"/>
        <v>466.67</v>
      </c>
      <c r="I53" s="12">
        <f>E53-H53</f>
        <v>15866.530000000068</v>
      </c>
      <c r="J53" s="6"/>
    </row>
    <row r="54" spans="1:10" x14ac:dyDescent="0.2">
      <c r="A54" s="2">
        <f t="shared" si="1"/>
        <v>45352</v>
      </c>
      <c r="B54" s="4">
        <f t="shared" si="2"/>
        <v>45352</v>
      </c>
      <c r="C54" s="4">
        <f t="shared" si="3"/>
        <v>2024</v>
      </c>
      <c r="D54" s="4">
        <v>51</v>
      </c>
      <c r="E54" s="1">
        <f t="shared" ref="E54:E62" si="13">I53</f>
        <v>15866.530000000068</v>
      </c>
      <c r="F54" s="1">
        <f t="shared" si="7"/>
        <v>542.69712291666701</v>
      </c>
      <c r="G54" s="1">
        <f t="shared" si="5"/>
        <v>76.027122916666997</v>
      </c>
      <c r="H54" s="1">
        <f t="shared" si="9"/>
        <v>466.67</v>
      </c>
      <c r="I54" s="12">
        <f t="shared" si="6"/>
        <v>15399.860000000068</v>
      </c>
      <c r="J54" s="6"/>
    </row>
    <row r="55" spans="1:10" x14ac:dyDescent="0.2">
      <c r="A55" s="2">
        <f t="shared" si="1"/>
        <v>45383</v>
      </c>
      <c r="B55" s="4">
        <f t="shared" si="2"/>
        <v>45383</v>
      </c>
      <c r="C55" s="4">
        <f t="shared" si="3"/>
        <v>2024</v>
      </c>
      <c r="D55" s="4">
        <v>52</v>
      </c>
      <c r="E55" s="1">
        <f t="shared" si="13"/>
        <v>15399.860000000068</v>
      </c>
      <c r="F55" s="1">
        <f t="shared" si="7"/>
        <v>540.46099583333364</v>
      </c>
      <c r="G55" s="1">
        <f t="shared" si="5"/>
        <v>73.790995833333668</v>
      </c>
      <c r="H55" s="1">
        <f t="shared" si="9"/>
        <v>466.67</v>
      </c>
      <c r="I55" s="12">
        <f t="shared" si="6"/>
        <v>14933.190000000068</v>
      </c>
      <c r="J55" s="6"/>
    </row>
    <row r="56" spans="1:10" x14ac:dyDescent="0.2">
      <c r="A56" s="2">
        <f t="shared" si="1"/>
        <v>45413</v>
      </c>
      <c r="B56" s="4">
        <f t="shared" si="2"/>
        <v>45413</v>
      </c>
      <c r="C56" s="4">
        <f t="shared" si="3"/>
        <v>2024</v>
      </c>
      <c r="D56" s="4">
        <v>53</v>
      </c>
      <c r="E56" s="1">
        <f t="shared" si="13"/>
        <v>14933.190000000068</v>
      </c>
      <c r="F56" s="1">
        <f t="shared" si="7"/>
        <v>538.22486875000038</v>
      </c>
      <c r="G56" s="1">
        <f t="shared" si="5"/>
        <v>71.554868750000324</v>
      </c>
      <c r="H56" s="1">
        <f t="shared" si="9"/>
        <v>466.67</v>
      </c>
      <c r="I56" s="12">
        <f t="shared" si="6"/>
        <v>14466.520000000068</v>
      </c>
      <c r="J56" s="6"/>
    </row>
    <row r="57" spans="1:10" x14ac:dyDescent="0.2">
      <c r="A57" s="2">
        <f t="shared" si="1"/>
        <v>45444</v>
      </c>
      <c r="B57" s="4">
        <f t="shared" si="2"/>
        <v>45444</v>
      </c>
      <c r="C57" s="4">
        <f t="shared" si="3"/>
        <v>2024</v>
      </c>
      <c r="D57" s="4">
        <v>54</v>
      </c>
      <c r="E57" s="1">
        <f t="shared" si="13"/>
        <v>14466.520000000068</v>
      </c>
      <c r="F57" s="1">
        <f t="shared" si="7"/>
        <v>535.98874166666701</v>
      </c>
      <c r="G57" s="1">
        <f t="shared" si="5"/>
        <v>69.318741666666995</v>
      </c>
      <c r="H57" s="1">
        <f t="shared" si="9"/>
        <v>466.67</v>
      </c>
      <c r="I57" s="12">
        <f t="shared" si="6"/>
        <v>13999.850000000068</v>
      </c>
      <c r="J57" s="6"/>
    </row>
    <row r="58" spans="1:10" x14ac:dyDescent="0.2">
      <c r="A58" s="2">
        <f t="shared" si="1"/>
        <v>45474</v>
      </c>
      <c r="B58" s="4">
        <f t="shared" si="2"/>
        <v>45474</v>
      </c>
      <c r="C58" s="4">
        <f t="shared" si="3"/>
        <v>2024</v>
      </c>
      <c r="D58" s="4">
        <v>55</v>
      </c>
      <c r="E58" s="1">
        <f t="shared" si="13"/>
        <v>13999.850000000068</v>
      </c>
      <c r="F58" s="1">
        <f t="shared" si="7"/>
        <v>533.75261458333364</v>
      </c>
      <c r="G58" s="1">
        <f t="shared" si="5"/>
        <v>67.082614583333665</v>
      </c>
      <c r="H58" s="1">
        <f t="shared" si="9"/>
        <v>466.67</v>
      </c>
      <c r="I58" s="12">
        <f>E58-H58</f>
        <v>13533.180000000068</v>
      </c>
      <c r="J58" s="6"/>
    </row>
    <row r="59" spans="1:10" x14ac:dyDescent="0.2">
      <c r="A59" s="2">
        <f t="shared" si="1"/>
        <v>45505</v>
      </c>
      <c r="B59" s="4">
        <f t="shared" si="2"/>
        <v>45505</v>
      </c>
      <c r="C59" s="4">
        <f t="shared" si="3"/>
        <v>2024</v>
      </c>
      <c r="D59" s="4">
        <v>56</v>
      </c>
      <c r="E59" s="1">
        <f t="shared" si="13"/>
        <v>13533.180000000068</v>
      </c>
      <c r="F59" s="1">
        <f t="shared" si="7"/>
        <v>531.51648750000038</v>
      </c>
      <c r="G59" s="1">
        <f t="shared" si="5"/>
        <v>64.846487500000322</v>
      </c>
      <c r="H59" s="1">
        <f t="shared" si="9"/>
        <v>466.67</v>
      </c>
      <c r="I59" s="12">
        <f t="shared" si="6"/>
        <v>13066.510000000068</v>
      </c>
      <c r="J59" s="6"/>
    </row>
    <row r="60" spans="1:10" x14ac:dyDescent="0.2">
      <c r="A60" s="2">
        <f t="shared" si="1"/>
        <v>45536</v>
      </c>
      <c r="B60" s="4">
        <f t="shared" si="2"/>
        <v>45536</v>
      </c>
      <c r="C60" s="4">
        <f t="shared" si="3"/>
        <v>2024</v>
      </c>
      <c r="D60" s="4">
        <v>57</v>
      </c>
      <c r="E60" s="1">
        <f t="shared" si="13"/>
        <v>13066.510000000068</v>
      </c>
      <c r="F60" s="1">
        <f t="shared" si="7"/>
        <v>529.28036041666701</v>
      </c>
      <c r="G60" s="1">
        <f t="shared" si="5"/>
        <v>62.610360416666992</v>
      </c>
      <c r="H60" s="1">
        <f t="shared" si="9"/>
        <v>466.67</v>
      </c>
      <c r="I60" s="12">
        <f t="shared" si="6"/>
        <v>12599.840000000067</v>
      </c>
      <c r="J60" s="6"/>
    </row>
    <row r="61" spans="1:10" x14ac:dyDescent="0.2">
      <c r="A61" s="2">
        <f t="shared" si="1"/>
        <v>45566</v>
      </c>
      <c r="B61" s="4">
        <f t="shared" si="2"/>
        <v>45566</v>
      </c>
      <c r="C61" s="4">
        <f t="shared" si="3"/>
        <v>2024</v>
      </c>
      <c r="D61" s="4">
        <v>58</v>
      </c>
      <c r="E61" s="1">
        <f t="shared" si="13"/>
        <v>12599.840000000067</v>
      </c>
      <c r="F61" s="1">
        <f t="shared" si="7"/>
        <v>527.04423333333364</v>
      </c>
      <c r="G61" s="1">
        <f t="shared" si="5"/>
        <v>60.374233333333656</v>
      </c>
      <c r="H61" s="1">
        <f t="shared" si="9"/>
        <v>466.67</v>
      </c>
      <c r="I61" s="12">
        <f t="shared" si="6"/>
        <v>12133.170000000067</v>
      </c>
      <c r="J61" s="6"/>
    </row>
    <row r="62" spans="1:10" x14ac:dyDescent="0.2">
      <c r="A62" s="2">
        <f t="shared" si="1"/>
        <v>45597</v>
      </c>
      <c r="B62" s="4">
        <f t="shared" si="2"/>
        <v>45597</v>
      </c>
      <c r="C62" s="4">
        <f t="shared" si="3"/>
        <v>2024</v>
      </c>
      <c r="D62" s="4">
        <v>59</v>
      </c>
      <c r="E62" s="1">
        <f t="shared" si="13"/>
        <v>12133.170000000067</v>
      </c>
      <c r="F62" s="1">
        <f t="shared" si="7"/>
        <v>524.80810625000038</v>
      </c>
      <c r="G62" s="1">
        <f t="shared" si="5"/>
        <v>58.138106250000327</v>
      </c>
      <c r="H62" s="1">
        <f t="shared" si="9"/>
        <v>466.67</v>
      </c>
      <c r="I62" s="12">
        <f>E62-H62</f>
        <v>11666.500000000067</v>
      </c>
      <c r="J62" s="6"/>
    </row>
    <row r="63" spans="1:10" x14ac:dyDescent="0.2">
      <c r="A63" s="2">
        <f t="shared" si="1"/>
        <v>45627</v>
      </c>
      <c r="B63" s="4">
        <f t="shared" si="2"/>
        <v>45627</v>
      </c>
      <c r="C63" s="4">
        <f t="shared" si="3"/>
        <v>2024</v>
      </c>
      <c r="D63" s="4">
        <v>60</v>
      </c>
      <c r="E63" s="1">
        <f>I62</f>
        <v>11666.500000000067</v>
      </c>
      <c r="F63" s="1">
        <f t="shared" si="7"/>
        <v>522.57197916666701</v>
      </c>
      <c r="G63" s="1">
        <f t="shared" si="5"/>
        <v>55.90197916666699</v>
      </c>
      <c r="H63" s="1">
        <f t="shared" si="9"/>
        <v>466.67</v>
      </c>
      <c r="I63" s="12">
        <f>E63-H63</f>
        <v>11199.830000000067</v>
      </c>
      <c r="J63" s="6"/>
    </row>
    <row r="64" spans="1:10" x14ac:dyDescent="0.2">
      <c r="A64" s="2">
        <f t="shared" si="1"/>
        <v>45658</v>
      </c>
      <c r="B64" s="4">
        <f t="shared" ref="B64:B87" si="14">A64</f>
        <v>45658</v>
      </c>
      <c r="C64" s="4">
        <f t="shared" ref="C64:C87" si="15">YEAR(B64)</f>
        <v>2025</v>
      </c>
      <c r="D64" s="4">
        <v>61</v>
      </c>
      <c r="E64" s="1">
        <f t="shared" ref="E64:E87" si="16">I63</f>
        <v>11199.830000000067</v>
      </c>
      <c r="F64" s="1">
        <f t="shared" si="7"/>
        <v>520.33585208333363</v>
      </c>
      <c r="G64" s="1">
        <f t="shared" si="5"/>
        <v>53.665852083333654</v>
      </c>
      <c r="H64" s="1">
        <f t="shared" si="9"/>
        <v>466.67</v>
      </c>
      <c r="I64" s="12">
        <f t="shared" ref="I64:I87" si="17">E64-H64</f>
        <v>10733.160000000067</v>
      </c>
      <c r="J64" s="6"/>
    </row>
    <row r="65" spans="1:10" x14ac:dyDescent="0.2">
      <c r="A65" s="2">
        <f t="shared" si="1"/>
        <v>45689</v>
      </c>
      <c r="B65" s="4">
        <f t="shared" si="14"/>
        <v>45689</v>
      </c>
      <c r="C65" s="4">
        <f t="shared" si="15"/>
        <v>2025</v>
      </c>
      <c r="D65" s="4">
        <v>62</v>
      </c>
      <c r="E65" s="1">
        <f t="shared" si="16"/>
        <v>10733.160000000067</v>
      </c>
      <c r="F65" s="1">
        <f t="shared" si="7"/>
        <v>518.09972500000038</v>
      </c>
      <c r="G65" s="1">
        <f t="shared" si="5"/>
        <v>51.429725000000325</v>
      </c>
      <c r="H65" s="1">
        <f t="shared" si="9"/>
        <v>466.67</v>
      </c>
      <c r="I65" s="12">
        <f t="shared" si="17"/>
        <v>10266.490000000067</v>
      </c>
      <c r="J65" s="6"/>
    </row>
    <row r="66" spans="1:10" x14ac:dyDescent="0.2">
      <c r="A66" s="2">
        <f t="shared" si="1"/>
        <v>45717</v>
      </c>
      <c r="B66" s="4">
        <f t="shared" si="14"/>
        <v>45717</v>
      </c>
      <c r="C66" s="4">
        <f t="shared" si="15"/>
        <v>2025</v>
      </c>
      <c r="D66" s="4">
        <v>63</v>
      </c>
      <c r="E66" s="1">
        <f t="shared" si="16"/>
        <v>10266.490000000067</v>
      </c>
      <c r="F66" s="1">
        <f t="shared" si="7"/>
        <v>515.863597916667</v>
      </c>
      <c r="G66" s="1">
        <f t="shared" si="5"/>
        <v>49.193597916666988</v>
      </c>
      <c r="H66" s="1">
        <f t="shared" si="9"/>
        <v>466.67</v>
      </c>
      <c r="I66" s="12">
        <f t="shared" si="17"/>
        <v>9799.820000000067</v>
      </c>
      <c r="J66" s="6"/>
    </row>
    <row r="67" spans="1:10" x14ac:dyDescent="0.2">
      <c r="A67" s="2">
        <f t="shared" si="1"/>
        <v>45748</v>
      </c>
      <c r="B67" s="4">
        <f t="shared" si="14"/>
        <v>45748</v>
      </c>
      <c r="C67" s="4">
        <f t="shared" si="15"/>
        <v>2025</v>
      </c>
      <c r="D67" s="4">
        <v>64</v>
      </c>
      <c r="E67" s="1">
        <f t="shared" si="16"/>
        <v>9799.820000000067</v>
      </c>
      <c r="F67" s="1">
        <f t="shared" si="7"/>
        <v>513.62747083333363</v>
      </c>
      <c r="G67" s="1">
        <f t="shared" si="5"/>
        <v>46.957470833333652</v>
      </c>
      <c r="H67" s="1">
        <f t="shared" si="9"/>
        <v>466.67</v>
      </c>
      <c r="I67" s="12">
        <f t="shared" si="17"/>
        <v>9333.1500000000669</v>
      </c>
      <c r="J67" s="6"/>
    </row>
    <row r="68" spans="1:10" x14ac:dyDescent="0.2">
      <c r="A68" s="2">
        <f t="shared" si="1"/>
        <v>45778</v>
      </c>
      <c r="B68" s="4">
        <f t="shared" si="14"/>
        <v>45778</v>
      </c>
      <c r="C68" s="4">
        <f t="shared" si="15"/>
        <v>2025</v>
      </c>
      <c r="D68" s="4">
        <v>65</v>
      </c>
      <c r="E68" s="1">
        <f t="shared" si="16"/>
        <v>9333.1500000000669</v>
      </c>
      <c r="F68" s="1">
        <f t="shared" si="7"/>
        <v>511.39134375000032</v>
      </c>
      <c r="G68" s="1">
        <f t="shared" si="5"/>
        <v>44.721343750000322</v>
      </c>
      <c r="H68" s="1">
        <f t="shared" si="9"/>
        <v>466.67</v>
      </c>
      <c r="I68" s="12">
        <f t="shared" si="17"/>
        <v>8866.4800000000669</v>
      </c>
      <c r="J68" s="6"/>
    </row>
    <row r="69" spans="1:10" x14ac:dyDescent="0.2">
      <c r="A69" s="2">
        <f t="shared" si="1"/>
        <v>45809</v>
      </c>
      <c r="B69" s="4">
        <f t="shared" si="14"/>
        <v>45809</v>
      </c>
      <c r="C69" s="4">
        <f t="shared" si="15"/>
        <v>2025</v>
      </c>
      <c r="D69" s="4">
        <v>66</v>
      </c>
      <c r="E69" s="1">
        <f t="shared" si="16"/>
        <v>8866.4800000000669</v>
      </c>
      <c r="F69" s="1">
        <f t="shared" si="7"/>
        <v>509.155216666667</v>
      </c>
      <c r="G69" s="1">
        <f t="shared" si="5"/>
        <v>42.485216666666993</v>
      </c>
      <c r="H69" s="1">
        <f t="shared" si="9"/>
        <v>466.67</v>
      </c>
      <c r="I69" s="12">
        <f t="shared" si="17"/>
        <v>8399.8100000000668</v>
      </c>
      <c r="J69" s="6"/>
    </row>
    <row r="70" spans="1:10" x14ac:dyDescent="0.2">
      <c r="A70" s="2">
        <f t="shared" ref="A70:A87" si="18">EDATE(A69,1)</f>
        <v>45839</v>
      </c>
      <c r="B70" s="4">
        <f t="shared" si="14"/>
        <v>45839</v>
      </c>
      <c r="C70" s="4">
        <f t="shared" si="15"/>
        <v>2025</v>
      </c>
      <c r="D70" s="4">
        <v>67</v>
      </c>
      <c r="E70" s="1">
        <f t="shared" si="16"/>
        <v>8399.8100000000668</v>
      </c>
      <c r="F70" s="1">
        <f t="shared" si="7"/>
        <v>506.91908958333369</v>
      </c>
      <c r="G70" s="1">
        <f t="shared" ref="G70:G87" si="19">E70*5.75%/12</f>
        <v>40.249089583333657</v>
      </c>
      <c r="H70" s="1">
        <f t="shared" si="9"/>
        <v>466.67</v>
      </c>
      <c r="I70" s="12">
        <f t="shared" si="17"/>
        <v>7933.1400000000667</v>
      </c>
      <c r="J70" s="6"/>
    </row>
    <row r="71" spans="1:10" x14ac:dyDescent="0.2">
      <c r="A71" s="2">
        <f t="shared" si="18"/>
        <v>45870</v>
      </c>
      <c r="B71" s="4">
        <f t="shared" si="14"/>
        <v>45870</v>
      </c>
      <c r="C71" s="4">
        <f t="shared" si="15"/>
        <v>2025</v>
      </c>
      <c r="D71" s="4">
        <v>68</v>
      </c>
      <c r="E71" s="1">
        <f t="shared" si="16"/>
        <v>7933.1400000000667</v>
      </c>
      <c r="F71" s="1">
        <f t="shared" si="7"/>
        <v>504.68296250000031</v>
      </c>
      <c r="G71" s="1">
        <f t="shared" si="19"/>
        <v>38.01296250000032</v>
      </c>
      <c r="H71" s="1">
        <f t="shared" si="9"/>
        <v>466.67</v>
      </c>
      <c r="I71" s="12">
        <f t="shared" si="17"/>
        <v>7466.4700000000666</v>
      </c>
      <c r="J71" s="6"/>
    </row>
    <row r="72" spans="1:10" x14ac:dyDescent="0.2">
      <c r="A72" s="2">
        <f t="shared" si="18"/>
        <v>45901</v>
      </c>
      <c r="B72" s="4">
        <f t="shared" si="14"/>
        <v>45901</v>
      </c>
      <c r="C72" s="4">
        <f t="shared" si="15"/>
        <v>2025</v>
      </c>
      <c r="D72" s="4">
        <v>69</v>
      </c>
      <c r="E72" s="1">
        <f t="shared" si="16"/>
        <v>7466.4700000000666</v>
      </c>
      <c r="F72" s="1">
        <f t="shared" si="7"/>
        <v>502.446835416667</v>
      </c>
      <c r="G72" s="1">
        <f t="shared" si="19"/>
        <v>35.776835416666991</v>
      </c>
      <c r="H72" s="1">
        <f t="shared" si="9"/>
        <v>466.67</v>
      </c>
      <c r="I72" s="12">
        <f t="shared" si="17"/>
        <v>6999.8000000000666</v>
      </c>
      <c r="J72" s="6"/>
    </row>
    <row r="73" spans="1:10" x14ac:dyDescent="0.2">
      <c r="A73" s="2">
        <f t="shared" si="18"/>
        <v>45931</v>
      </c>
      <c r="B73" s="4">
        <f t="shared" si="14"/>
        <v>45931</v>
      </c>
      <c r="C73" s="4">
        <f t="shared" si="15"/>
        <v>2025</v>
      </c>
      <c r="D73" s="4">
        <v>70</v>
      </c>
      <c r="E73" s="1">
        <f t="shared" si="16"/>
        <v>6999.8000000000666</v>
      </c>
      <c r="F73" s="1">
        <f t="shared" si="7"/>
        <v>500.21070833333368</v>
      </c>
      <c r="G73" s="1">
        <f t="shared" si="19"/>
        <v>33.540708333333654</v>
      </c>
      <c r="H73" s="1">
        <f t="shared" si="9"/>
        <v>466.67</v>
      </c>
      <c r="I73" s="12">
        <f t="shared" si="17"/>
        <v>6533.1300000000665</v>
      </c>
      <c r="J73" s="6"/>
    </row>
    <row r="74" spans="1:10" x14ac:dyDescent="0.2">
      <c r="A74" s="2">
        <f t="shared" si="18"/>
        <v>45962</v>
      </c>
      <c r="B74" s="4">
        <f t="shared" si="14"/>
        <v>45962</v>
      </c>
      <c r="C74" s="4">
        <f t="shared" si="15"/>
        <v>2025</v>
      </c>
      <c r="D74" s="4">
        <v>71</v>
      </c>
      <c r="E74" s="1">
        <f t="shared" si="16"/>
        <v>6533.1300000000665</v>
      </c>
      <c r="F74" s="1">
        <f t="shared" si="7"/>
        <v>497.97458125000031</v>
      </c>
      <c r="G74" s="1">
        <f t="shared" si="19"/>
        <v>31.304581250000322</v>
      </c>
      <c r="H74" s="1">
        <f t="shared" si="9"/>
        <v>466.67</v>
      </c>
      <c r="I74" s="12">
        <f t="shared" si="17"/>
        <v>6066.4600000000664</v>
      </c>
      <c r="J74" s="6"/>
    </row>
    <row r="75" spans="1:10" x14ac:dyDescent="0.2">
      <c r="A75" s="2">
        <f t="shared" si="18"/>
        <v>45992</v>
      </c>
      <c r="B75" s="4">
        <f t="shared" si="14"/>
        <v>45992</v>
      </c>
      <c r="C75" s="4">
        <f t="shared" si="15"/>
        <v>2025</v>
      </c>
      <c r="D75" s="4">
        <v>72</v>
      </c>
      <c r="E75" s="1">
        <f t="shared" si="16"/>
        <v>6066.4600000000664</v>
      </c>
      <c r="F75" s="1">
        <f t="shared" ref="F75:F87" si="20">G75+H75</f>
        <v>495.738454166667</v>
      </c>
      <c r="G75" s="1">
        <f t="shared" si="19"/>
        <v>29.068454166666985</v>
      </c>
      <c r="H75" s="1">
        <f t="shared" si="9"/>
        <v>466.67</v>
      </c>
      <c r="I75" s="12">
        <f t="shared" si="17"/>
        <v>5599.7900000000664</v>
      </c>
      <c r="J75" s="6"/>
    </row>
    <row r="76" spans="1:10" x14ac:dyDescent="0.2">
      <c r="A76" s="2">
        <f t="shared" si="18"/>
        <v>46023</v>
      </c>
      <c r="B76" s="4">
        <f t="shared" si="14"/>
        <v>46023</v>
      </c>
      <c r="C76" s="4">
        <f t="shared" si="15"/>
        <v>2026</v>
      </c>
      <c r="D76" s="4">
        <v>73</v>
      </c>
      <c r="E76" s="1">
        <f t="shared" si="16"/>
        <v>5599.7900000000664</v>
      </c>
      <c r="F76" s="1">
        <f t="shared" si="20"/>
        <v>493.50232708333368</v>
      </c>
      <c r="G76" s="1">
        <f t="shared" si="19"/>
        <v>26.832327083333652</v>
      </c>
      <c r="H76" s="1">
        <f t="shared" si="9"/>
        <v>466.67</v>
      </c>
      <c r="I76" s="12">
        <f t="shared" si="17"/>
        <v>5133.1200000000663</v>
      </c>
      <c r="J76" s="6"/>
    </row>
    <row r="77" spans="1:10" x14ac:dyDescent="0.2">
      <c r="A77" s="2">
        <f t="shared" si="18"/>
        <v>46054</v>
      </c>
      <c r="B77" s="4">
        <f t="shared" si="14"/>
        <v>46054</v>
      </c>
      <c r="C77" s="4">
        <f t="shared" si="15"/>
        <v>2026</v>
      </c>
      <c r="D77" s="4">
        <v>74</v>
      </c>
      <c r="E77" s="1">
        <f t="shared" si="16"/>
        <v>5133.1200000000663</v>
      </c>
      <c r="F77" s="1">
        <f t="shared" si="20"/>
        <v>491.26620000000031</v>
      </c>
      <c r="G77" s="1">
        <f t="shared" si="19"/>
        <v>24.596200000000319</v>
      </c>
      <c r="H77" s="1">
        <f t="shared" si="9"/>
        <v>466.67</v>
      </c>
      <c r="I77" s="12">
        <f t="shared" si="17"/>
        <v>4666.4500000000662</v>
      </c>
      <c r="J77" s="6"/>
    </row>
    <row r="78" spans="1:10" x14ac:dyDescent="0.2">
      <c r="A78" s="2">
        <f t="shared" si="18"/>
        <v>46082</v>
      </c>
      <c r="B78" s="4">
        <f t="shared" si="14"/>
        <v>46082</v>
      </c>
      <c r="C78" s="4">
        <f t="shared" si="15"/>
        <v>2026</v>
      </c>
      <c r="D78" s="4">
        <v>75</v>
      </c>
      <c r="E78" s="1">
        <f t="shared" si="16"/>
        <v>4666.4500000000662</v>
      </c>
      <c r="F78" s="1">
        <f t="shared" si="20"/>
        <v>489.030072916667</v>
      </c>
      <c r="G78" s="1">
        <f t="shared" si="19"/>
        <v>22.360072916666983</v>
      </c>
      <c r="H78" s="1">
        <f t="shared" ref="H78:H87" si="21">ROUND($E$13*16%/12,2)</f>
        <v>466.67</v>
      </c>
      <c r="I78" s="12">
        <f t="shared" si="17"/>
        <v>4199.7800000000661</v>
      </c>
      <c r="J78" s="6"/>
    </row>
    <row r="79" spans="1:10" ht="13.5" customHeight="1" x14ac:dyDescent="0.2">
      <c r="A79" s="2">
        <f t="shared" si="18"/>
        <v>46113</v>
      </c>
      <c r="B79" s="4">
        <f t="shared" si="14"/>
        <v>46113</v>
      </c>
      <c r="C79" s="4">
        <f t="shared" si="15"/>
        <v>2026</v>
      </c>
      <c r="D79" s="4">
        <v>76</v>
      </c>
      <c r="E79" s="1">
        <f t="shared" si="16"/>
        <v>4199.7800000000661</v>
      </c>
      <c r="F79" s="1">
        <f t="shared" si="20"/>
        <v>486.79394583333368</v>
      </c>
      <c r="G79" s="1">
        <f t="shared" si="19"/>
        <v>20.12394583333365</v>
      </c>
      <c r="H79" s="1">
        <f t="shared" si="21"/>
        <v>466.67</v>
      </c>
      <c r="I79" s="12">
        <f t="shared" si="17"/>
        <v>3733.1100000000661</v>
      </c>
      <c r="J79" s="6"/>
    </row>
    <row r="80" spans="1:10" ht="13.5" customHeight="1" x14ac:dyDescent="0.2">
      <c r="A80" s="2">
        <f t="shared" si="18"/>
        <v>46143</v>
      </c>
      <c r="B80" s="4">
        <f t="shared" si="14"/>
        <v>46143</v>
      </c>
      <c r="C80" s="4">
        <f t="shared" si="15"/>
        <v>2026</v>
      </c>
      <c r="D80" s="4">
        <v>77</v>
      </c>
      <c r="E80" s="1">
        <f t="shared" si="16"/>
        <v>3733.1100000000661</v>
      </c>
      <c r="F80" s="1">
        <f t="shared" si="20"/>
        <v>484.55781875000031</v>
      </c>
      <c r="G80" s="1">
        <f t="shared" si="19"/>
        <v>17.887818750000317</v>
      </c>
      <c r="H80" s="1">
        <f t="shared" si="21"/>
        <v>466.67</v>
      </c>
      <c r="I80" s="12">
        <f t="shared" si="17"/>
        <v>3266.440000000066</v>
      </c>
      <c r="J80" s="6"/>
    </row>
    <row r="81" spans="1:10" ht="13.5" customHeight="1" x14ac:dyDescent="0.2">
      <c r="A81" s="2">
        <f t="shared" si="18"/>
        <v>46174</v>
      </c>
      <c r="B81" s="4">
        <f t="shared" si="14"/>
        <v>46174</v>
      </c>
      <c r="C81" s="4">
        <f t="shared" si="15"/>
        <v>2026</v>
      </c>
      <c r="D81" s="4">
        <v>78</v>
      </c>
      <c r="E81" s="1">
        <f t="shared" si="16"/>
        <v>3266.440000000066</v>
      </c>
      <c r="F81" s="1">
        <f t="shared" si="20"/>
        <v>482.32169166666699</v>
      </c>
      <c r="G81" s="1">
        <f t="shared" si="19"/>
        <v>15.651691666666984</v>
      </c>
      <c r="H81" s="1">
        <f t="shared" si="21"/>
        <v>466.67</v>
      </c>
      <c r="I81" s="12">
        <f t="shared" si="17"/>
        <v>2799.7700000000659</v>
      </c>
      <c r="J81" s="6"/>
    </row>
    <row r="82" spans="1:10" ht="13.5" customHeight="1" x14ac:dyDescent="0.2">
      <c r="A82" s="2">
        <f t="shared" si="18"/>
        <v>46204</v>
      </c>
      <c r="B82" s="4">
        <f t="shared" si="14"/>
        <v>46204</v>
      </c>
      <c r="C82" s="4">
        <f t="shared" si="15"/>
        <v>2026</v>
      </c>
      <c r="D82" s="4">
        <v>79</v>
      </c>
      <c r="E82" s="1">
        <f t="shared" si="16"/>
        <v>2799.7700000000659</v>
      </c>
      <c r="F82" s="1">
        <f t="shared" si="20"/>
        <v>480.08556458333368</v>
      </c>
      <c r="G82" s="1">
        <f t="shared" si="19"/>
        <v>13.41556458333365</v>
      </c>
      <c r="H82" s="1">
        <f t="shared" si="21"/>
        <v>466.67</v>
      </c>
      <c r="I82" s="12">
        <f t="shared" si="17"/>
        <v>2333.1000000000658</v>
      </c>
      <c r="J82" s="6"/>
    </row>
    <row r="83" spans="1:10" ht="13.5" customHeight="1" x14ac:dyDescent="0.2">
      <c r="A83" s="2">
        <f t="shared" si="18"/>
        <v>46235</v>
      </c>
      <c r="B83" s="4">
        <f t="shared" si="14"/>
        <v>46235</v>
      </c>
      <c r="C83" s="4">
        <f t="shared" si="15"/>
        <v>2026</v>
      </c>
      <c r="D83" s="4">
        <v>80</v>
      </c>
      <c r="E83" s="1">
        <f t="shared" si="16"/>
        <v>2333.1000000000658</v>
      </c>
      <c r="F83" s="1">
        <f t="shared" si="20"/>
        <v>477.84943750000031</v>
      </c>
      <c r="G83" s="1">
        <f t="shared" si="19"/>
        <v>11.179437500000317</v>
      </c>
      <c r="H83" s="1">
        <f t="shared" si="21"/>
        <v>466.67</v>
      </c>
      <c r="I83" s="12">
        <f t="shared" si="17"/>
        <v>1866.4300000000658</v>
      </c>
      <c r="J83" s="6"/>
    </row>
    <row r="84" spans="1:10" ht="13.5" customHeight="1" x14ac:dyDescent="0.2">
      <c r="A84" s="2">
        <f t="shared" si="18"/>
        <v>46266</v>
      </c>
      <c r="B84" s="4">
        <f t="shared" si="14"/>
        <v>46266</v>
      </c>
      <c r="C84" s="4">
        <f t="shared" si="15"/>
        <v>2026</v>
      </c>
      <c r="D84" s="4">
        <v>81</v>
      </c>
      <c r="E84" s="1">
        <f t="shared" si="16"/>
        <v>1866.4300000000658</v>
      </c>
      <c r="F84" s="1">
        <f t="shared" si="20"/>
        <v>475.61331041666699</v>
      </c>
      <c r="G84" s="1">
        <f t="shared" si="19"/>
        <v>8.9433104166669821</v>
      </c>
      <c r="H84" s="1">
        <f t="shared" si="21"/>
        <v>466.67</v>
      </c>
      <c r="I84" s="12">
        <f t="shared" si="17"/>
        <v>1399.7600000000657</v>
      </c>
      <c r="J84" s="6"/>
    </row>
    <row r="85" spans="1:10" ht="13.5" customHeight="1" x14ac:dyDescent="0.2">
      <c r="A85" s="2">
        <f t="shared" si="18"/>
        <v>46296</v>
      </c>
      <c r="B85" s="4">
        <f t="shared" si="14"/>
        <v>46296</v>
      </c>
      <c r="C85" s="4">
        <f t="shared" si="15"/>
        <v>2026</v>
      </c>
      <c r="D85" s="4">
        <v>82</v>
      </c>
      <c r="E85" s="1">
        <f t="shared" si="16"/>
        <v>1399.7600000000657</v>
      </c>
      <c r="F85" s="1">
        <f t="shared" si="20"/>
        <v>473.37718333333368</v>
      </c>
      <c r="G85" s="1">
        <f t="shared" si="19"/>
        <v>6.7071833333336484</v>
      </c>
      <c r="H85" s="1">
        <f t="shared" si="21"/>
        <v>466.67</v>
      </c>
      <c r="I85" s="12">
        <f t="shared" si="17"/>
        <v>933.09000000006563</v>
      </c>
      <c r="J85" s="6"/>
    </row>
    <row r="86" spans="1:10" ht="13.5" customHeight="1" x14ac:dyDescent="0.2">
      <c r="A86" s="2">
        <f t="shared" si="18"/>
        <v>46327</v>
      </c>
      <c r="B86" s="4">
        <f t="shared" si="14"/>
        <v>46327</v>
      </c>
      <c r="C86" s="4">
        <f t="shared" si="15"/>
        <v>2026</v>
      </c>
      <c r="D86" s="4">
        <v>83</v>
      </c>
      <c r="E86" s="1">
        <f t="shared" si="16"/>
        <v>933.09000000006563</v>
      </c>
      <c r="F86" s="1">
        <f t="shared" si="20"/>
        <v>471.1410562500003</v>
      </c>
      <c r="G86" s="1">
        <f t="shared" si="19"/>
        <v>4.4710562500003146</v>
      </c>
      <c r="H86" s="1">
        <f t="shared" si="21"/>
        <v>466.67</v>
      </c>
      <c r="I86" s="12">
        <f t="shared" si="17"/>
        <v>466.42000000006561</v>
      </c>
      <c r="J86" s="6"/>
    </row>
    <row r="87" spans="1:10" ht="13.5" customHeight="1" thickBot="1" x14ac:dyDescent="0.25">
      <c r="A87" s="19">
        <f t="shared" si="18"/>
        <v>46357</v>
      </c>
      <c r="B87" s="20">
        <f t="shared" si="14"/>
        <v>46357</v>
      </c>
      <c r="C87" s="20">
        <f t="shared" si="15"/>
        <v>2026</v>
      </c>
      <c r="D87" s="20">
        <v>84</v>
      </c>
      <c r="E87" s="21">
        <f t="shared" si="16"/>
        <v>466.42000000006561</v>
      </c>
      <c r="F87" s="21">
        <f t="shared" si="20"/>
        <v>468.65492916673259</v>
      </c>
      <c r="G87" s="21">
        <f t="shared" si="19"/>
        <v>2.2349291666669813</v>
      </c>
      <c r="H87" s="1">
        <f>E87</f>
        <v>466.42000000006561</v>
      </c>
      <c r="I87" s="22">
        <f t="shared" si="17"/>
        <v>0</v>
      </c>
      <c r="J87" s="6"/>
    </row>
    <row r="88" spans="1:10" ht="13.5" thickBot="1" x14ac:dyDescent="0.25">
      <c r="A88" s="13" t="s">
        <v>0</v>
      </c>
      <c r="B88" s="14"/>
      <c r="C88" s="14"/>
      <c r="D88" s="41"/>
      <c r="E88" s="42"/>
      <c r="F88" s="15">
        <f>SUM(F4:F87)</f>
        <v>42882.247343750081</v>
      </c>
      <c r="G88" s="15">
        <f>SUM(G4:G87)</f>
        <v>7882.2473437500194</v>
      </c>
      <c r="H88" s="15">
        <f>SUM(H4:H87)</f>
        <v>35000</v>
      </c>
      <c r="I88" s="16"/>
      <c r="J88" s="11"/>
    </row>
  </sheetData>
  <mergeCells count="15">
    <mergeCell ref="D88:E88"/>
    <mergeCell ref="K14:K29"/>
    <mergeCell ref="K30:K45"/>
    <mergeCell ref="J6:J7"/>
    <mergeCell ref="J11:J13"/>
    <mergeCell ref="A2:D3"/>
    <mergeCell ref="E2:E3"/>
    <mergeCell ref="I2:I3"/>
    <mergeCell ref="A1:J1"/>
    <mergeCell ref="J8:J9"/>
    <mergeCell ref="F2:F3"/>
    <mergeCell ref="J4:J5"/>
    <mergeCell ref="A4:C4"/>
    <mergeCell ref="G2:G3"/>
    <mergeCell ref="H2:H3"/>
  </mergeCells>
  <pageMargins left="0.86614173228346458" right="0.70866141732283472" top="0.55118110236220474" bottom="0.78740157480314965" header="0.19685039370078741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HT35773</dc:creator>
  <cp:lastModifiedBy>Ziesche, Rainer</cp:lastModifiedBy>
  <cp:lastPrinted>2019-10-15T08:45:05Z</cp:lastPrinted>
  <dcterms:created xsi:type="dcterms:W3CDTF">2013-11-05T09:33:09Z</dcterms:created>
  <dcterms:modified xsi:type="dcterms:W3CDTF">2019-10-17T09:50:27Z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01B6-D10B-178F-A861</vt:lpwstr>
  </property>
</Properties>
</file>