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225" windowWidth="14310" windowHeight="8910"/>
  </bookViews>
  <sheets>
    <sheet name="Tabelle2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H13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K29" i="2" l="1"/>
  <c r="K45" i="2"/>
  <c r="K8" i="2" l="1"/>
  <c r="G4" i="2" l="1"/>
  <c r="K37" i="2" l="1"/>
  <c r="K31" i="2"/>
  <c r="K33" i="2"/>
  <c r="K35" i="2"/>
  <c r="A5" i="2"/>
  <c r="A6" i="2" s="1"/>
  <c r="I88" i="2"/>
  <c r="E4" i="2"/>
  <c r="K41" i="2" l="1"/>
  <c r="K39" i="2"/>
  <c r="J4" i="2"/>
  <c r="E5" i="2" s="1"/>
  <c r="A7" i="2"/>
  <c r="B6" i="2"/>
  <c r="C6" i="2" s="1"/>
  <c r="F4" i="2"/>
  <c r="J5" i="2"/>
  <c r="E6" i="2" s="1"/>
  <c r="G5" i="2"/>
  <c r="F5" i="2" s="1"/>
  <c r="B5" i="2"/>
  <c r="C5" i="2" s="1"/>
  <c r="G6" i="2" l="1"/>
  <c r="J6" i="2"/>
  <c r="E7" i="2" s="1"/>
  <c r="B7" i="2"/>
  <c r="C7" i="2" s="1"/>
  <c r="A8" i="2"/>
  <c r="B8" i="2" l="1"/>
  <c r="C8" i="2" s="1"/>
  <c r="A9" i="2"/>
  <c r="J7" i="2"/>
  <c r="E8" i="2" s="1"/>
  <c r="G7" i="2"/>
  <c r="F7" i="2" s="1"/>
  <c r="F6" i="2"/>
  <c r="J8" i="2" l="1"/>
  <c r="E9" i="2" s="1"/>
  <c r="G8" i="2"/>
  <c r="B9" i="2"/>
  <c r="C9" i="2" s="1"/>
  <c r="A10" i="2"/>
  <c r="G9" i="2" l="1"/>
  <c r="J9" i="2"/>
  <c r="E10" i="2" s="1"/>
  <c r="J10" i="2" s="1"/>
  <c r="B10" i="2"/>
  <c r="C10" i="2" s="1"/>
  <c r="A11" i="2"/>
  <c r="F8" i="2"/>
  <c r="B11" i="2" l="1"/>
  <c r="C11" i="2" s="1"/>
  <c r="A12" i="2"/>
  <c r="F9" i="2"/>
  <c r="G10" i="2"/>
  <c r="F10" i="2" s="1"/>
  <c r="E11" i="2"/>
  <c r="J11" i="2" s="1"/>
  <c r="G11" i="2" l="1"/>
  <c r="E12" i="2"/>
  <c r="J12" i="2" s="1"/>
  <c r="B12" i="2"/>
  <c r="C12" i="2" s="1"/>
  <c r="A13" i="2"/>
  <c r="F11" i="2" l="1"/>
  <c r="B13" i="2"/>
  <c r="C13" i="2" s="1"/>
  <c r="A14" i="2"/>
  <c r="G12" i="2"/>
  <c r="E13" i="2"/>
  <c r="J13" i="2" s="1"/>
  <c r="F12" i="2" l="1"/>
  <c r="G13" i="2"/>
  <c r="E14" i="2"/>
  <c r="J14" i="2" s="1"/>
  <c r="B14" i="2"/>
  <c r="C14" i="2" s="1"/>
  <c r="A15" i="2"/>
  <c r="F13" i="2" l="1"/>
  <c r="E15" i="2"/>
  <c r="G14" i="2"/>
  <c r="A16" i="2"/>
  <c r="B15" i="2"/>
  <c r="C15" i="2" s="1"/>
  <c r="F14" i="2" l="1"/>
  <c r="A17" i="2"/>
  <c r="B16" i="2"/>
  <c r="C16" i="2" s="1"/>
  <c r="G15" i="2"/>
  <c r="J15" i="2"/>
  <c r="E16" i="2" s="1"/>
  <c r="F15" i="2" l="1"/>
  <c r="K15" i="2"/>
  <c r="B17" i="2"/>
  <c r="C17" i="2" s="1"/>
  <c r="A18" i="2"/>
  <c r="G16" i="2"/>
  <c r="J16" i="2"/>
  <c r="E17" i="2" s="1"/>
  <c r="F16" i="2" l="1"/>
  <c r="A19" i="2"/>
  <c r="B18" i="2"/>
  <c r="C18" i="2" s="1"/>
  <c r="J17" i="2"/>
  <c r="E18" i="2" s="1"/>
  <c r="G17" i="2"/>
  <c r="F17" i="2" s="1"/>
  <c r="J18" i="2" l="1"/>
  <c r="E19" i="2" s="1"/>
  <c r="G18" i="2"/>
  <c r="B19" i="2"/>
  <c r="C19" i="2" s="1"/>
  <c r="A20" i="2"/>
  <c r="F18" i="2" l="1"/>
  <c r="J19" i="2"/>
  <c r="E20" i="2" s="1"/>
  <c r="G19" i="2"/>
  <c r="F19" i="2" s="1"/>
  <c r="A21" i="2"/>
  <c r="B20" i="2"/>
  <c r="C20" i="2" s="1"/>
  <c r="A22" i="2" l="1"/>
  <c r="B21" i="2"/>
  <c r="C21" i="2" s="1"/>
  <c r="J20" i="2"/>
  <c r="E21" i="2" s="1"/>
  <c r="G20" i="2"/>
  <c r="F20" i="2" l="1"/>
  <c r="G21" i="2"/>
  <c r="B22" i="2"/>
  <c r="C22" i="2" s="1"/>
  <c r="A23" i="2"/>
  <c r="A24" i="2" l="1"/>
  <c r="B23" i="2"/>
  <c r="C23" i="2" s="1"/>
  <c r="A25" i="2" l="1"/>
  <c r="B24" i="2"/>
  <c r="C24" i="2" s="1"/>
  <c r="A26" i="2" l="1"/>
  <c r="B25" i="2"/>
  <c r="C25" i="2" s="1"/>
  <c r="A27" i="2" l="1"/>
  <c r="B26" i="2"/>
  <c r="C26" i="2" s="1"/>
  <c r="A28" i="2" l="1"/>
  <c r="B27" i="2"/>
  <c r="C27" i="2" s="1"/>
  <c r="A29" i="2" l="1"/>
  <c r="B28" i="2"/>
  <c r="C28" i="2" s="1"/>
  <c r="A30" i="2" l="1"/>
  <c r="B29" i="2"/>
  <c r="C29" i="2" s="1"/>
  <c r="B30" i="2" l="1"/>
  <c r="C30" i="2" s="1"/>
  <c r="A31" i="2"/>
  <c r="A32" i="2" l="1"/>
  <c r="B31" i="2"/>
  <c r="C31" i="2" s="1"/>
  <c r="A33" i="2" l="1"/>
  <c r="B32" i="2"/>
  <c r="C32" i="2" s="1"/>
  <c r="A34" i="2" l="1"/>
  <c r="B33" i="2"/>
  <c r="C33" i="2" s="1"/>
  <c r="B34" i="2" l="1"/>
  <c r="C34" i="2" s="1"/>
  <c r="A35" i="2"/>
  <c r="A36" i="2" l="1"/>
  <c r="B35" i="2"/>
  <c r="C35" i="2" s="1"/>
  <c r="A37" i="2" l="1"/>
  <c r="B36" i="2"/>
  <c r="C36" i="2" s="1"/>
  <c r="B37" i="2" l="1"/>
  <c r="C37" i="2" s="1"/>
  <c r="A38" i="2"/>
  <c r="B38" i="2" l="1"/>
  <c r="C38" i="2" s="1"/>
  <c r="A39" i="2"/>
  <c r="A40" i="2" l="1"/>
  <c r="B39" i="2"/>
  <c r="C39" i="2" s="1"/>
  <c r="B40" i="2" l="1"/>
  <c r="C40" i="2" s="1"/>
  <c r="A41" i="2"/>
  <c r="A42" i="2" l="1"/>
  <c r="B41" i="2"/>
  <c r="C41" i="2" s="1"/>
  <c r="B42" i="2" l="1"/>
  <c r="C42" i="2" s="1"/>
  <c r="A43" i="2"/>
  <c r="A44" i="2" l="1"/>
  <c r="B43" i="2"/>
  <c r="C43" i="2" s="1"/>
  <c r="A45" i="2" l="1"/>
  <c r="B44" i="2"/>
  <c r="C44" i="2" s="1"/>
  <c r="B45" i="2" l="1"/>
  <c r="C45" i="2" s="1"/>
  <c r="A46" i="2"/>
  <c r="A47" i="2" l="1"/>
  <c r="B46" i="2"/>
  <c r="C46" i="2" s="1"/>
  <c r="A48" i="2" l="1"/>
  <c r="B47" i="2"/>
  <c r="C47" i="2" s="1"/>
  <c r="A49" i="2" l="1"/>
  <c r="B48" i="2"/>
  <c r="C48" i="2" s="1"/>
  <c r="A50" i="2" l="1"/>
  <c r="B49" i="2"/>
  <c r="C49" i="2" s="1"/>
  <c r="A51" i="2" l="1"/>
  <c r="B50" i="2"/>
  <c r="C50" i="2" s="1"/>
  <c r="A52" i="2" l="1"/>
  <c r="B51" i="2"/>
  <c r="C51" i="2" s="1"/>
  <c r="A53" i="2" l="1"/>
  <c r="B52" i="2"/>
  <c r="C52" i="2" s="1"/>
  <c r="A54" i="2" l="1"/>
  <c r="B53" i="2"/>
  <c r="C53" i="2" s="1"/>
  <c r="A55" i="2" l="1"/>
  <c r="B54" i="2"/>
  <c r="C54" i="2" s="1"/>
  <c r="A56" i="2" l="1"/>
  <c r="B55" i="2"/>
  <c r="C55" i="2" s="1"/>
  <c r="A57" i="2" l="1"/>
  <c r="B56" i="2"/>
  <c r="C56" i="2" s="1"/>
  <c r="A58" i="2" l="1"/>
  <c r="B57" i="2"/>
  <c r="C57" i="2" s="1"/>
  <c r="A59" i="2" l="1"/>
  <c r="B58" i="2"/>
  <c r="C58" i="2" s="1"/>
  <c r="A60" i="2" l="1"/>
  <c r="B59" i="2"/>
  <c r="C59" i="2" s="1"/>
  <c r="A61" i="2" l="1"/>
  <c r="B60" i="2"/>
  <c r="C60" i="2" s="1"/>
  <c r="A62" i="2" l="1"/>
  <c r="B61" i="2"/>
  <c r="C61" i="2" s="1"/>
  <c r="A63" i="2" l="1"/>
  <c r="B62" i="2"/>
  <c r="C62" i="2" s="1"/>
  <c r="A64" i="2" l="1"/>
  <c r="B63" i="2"/>
  <c r="C63" i="2" s="1"/>
  <c r="A65" i="2" l="1"/>
  <c r="B64" i="2"/>
  <c r="C64" i="2" s="1"/>
  <c r="A66" i="2" l="1"/>
  <c r="B65" i="2"/>
  <c r="C65" i="2" s="1"/>
  <c r="A67" i="2" l="1"/>
  <c r="B66" i="2"/>
  <c r="C66" i="2" s="1"/>
  <c r="A68" i="2" l="1"/>
  <c r="B67" i="2"/>
  <c r="C67" i="2" s="1"/>
  <c r="A69" i="2" l="1"/>
  <c r="B68" i="2"/>
  <c r="C68" i="2" s="1"/>
  <c r="A70" i="2" l="1"/>
  <c r="B69" i="2"/>
  <c r="C69" i="2" s="1"/>
  <c r="A71" i="2" l="1"/>
  <c r="B70" i="2"/>
  <c r="C70" i="2" s="1"/>
  <c r="A72" i="2" l="1"/>
  <c r="B71" i="2"/>
  <c r="C71" i="2" s="1"/>
  <c r="A73" i="2" l="1"/>
  <c r="B72" i="2"/>
  <c r="C72" i="2" s="1"/>
  <c r="A74" i="2" l="1"/>
  <c r="B73" i="2"/>
  <c r="C73" i="2" s="1"/>
  <c r="A75" i="2" l="1"/>
  <c r="B74" i="2"/>
  <c r="C74" i="2" s="1"/>
  <c r="A76" i="2" l="1"/>
  <c r="B75" i="2"/>
  <c r="C75" i="2" s="1"/>
  <c r="A77" i="2" l="1"/>
  <c r="B76" i="2"/>
  <c r="C76" i="2" s="1"/>
  <c r="A78" i="2" l="1"/>
  <c r="B77" i="2"/>
  <c r="C77" i="2" s="1"/>
  <c r="A79" i="2" l="1"/>
  <c r="B78" i="2"/>
  <c r="C78" i="2" s="1"/>
  <c r="A80" i="2" l="1"/>
  <c r="B79" i="2"/>
  <c r="C79" i="2" s="1"/>
  <c r="A81" i="2" l="1"/>
  <c r="B80" i="2"/>
  <c r="C80" i="2" s="1"/>
  <c r="A82" i="2" l="1"/>
  <c r="B81" i="2"/>
  <c r="C81" i="2" s="1"/>
  <c r="A83" i="2" l="1"/>
  <c r="B82" i="2"/>
  <c r="C82" i="2" s="1"/>
  <c r="A84" i="2" l="1"/>
  <c r="B83" i="2"/>
  <c r="C83" i="2" s="1"/>
  <c r="A85" i="2" l="1"/>
  <c r="B84" i="2"/>
  <c r="C84" i="2" s="1"/>
  <c r="A86" i="2" l="1"/>
  <c r="B85" i="2"/>
  <c r="C85" i="2" s="1"/>
  <c r="A87" i="2" l="1"/>
  <c r="B87" i="2" s="1"/>
  <c r="C87" i="2" s="1"/>
  <c r="B86" i="2"/>
  <c r="C86" i="2" s="1"/>
  <c r="J21" i="2" l="1"/>
  <c r="E22" i="2" s="1"/>
  <c r="F21" i="2"/>
  <c r="G22" i="2" l="1"/>
  <c r="J22" i="2"/>
  <c r="E23" i="2" s="1"/>
  <c r="F22" i="2" l="1"/>
  <c r="G23" i="2"/>
  <c r="J23" i="2"/>
  <c r="E24" i="2" s="1"/>
  <c r="J24" i="2" l="1"/>
  <c r="E25" i="2" s="1"/>
  <c r="G25" i="2" s="1"/>
  <c r="F25" i="2" s="1"/>
  <c r="G24" i="2"/>
  <c r="F24" i="2" s="1"/>
  <c r="F23" i="2"/>
  <c r="J25" i="2" l="1"/>
  <c r="E26" i="2" s="1"/>
  <c r="G26" i="2" s="1"/>
  <c r="J26" i="2" l="1"/>
  <c r="E27" i="2" s="1"/>
  <c r="J27" i="2" s="1"/>
  <c r="E28" i="2" s="1"/>
  <c r="F26" i="2"/>
  <c r="G27" i="2" l="1"/>
  <c r="F27" i="2" s="1"/>
  <c r="G28" i="2"/>
  <c r="J28" i="2"/>
  <c r="E29" i="2" s="1"/>
  <c r="F28" i="2" l="1"/>
  <c r="J29" i="2"/>
  <c r="E30" i="2" s="1"/>
  <c r="G29" i="2"/>
  <c r="F29" i="2" s="1"/>
  <c r="G30" i="2" l="1"/>
  <c r="J30" i="2"/>
  <c r="E31" i="2" s="1"/>
  <c r="J31" i="2" l="1"/>
  <c r="E32" i="2" s="1"/>
  <c r="G31" i="2"/>
  <c r="F31" i="2" s="1"/>
  <c r="F30" i="2"/>
  <c r="J32" i="2" l="1"/>
  <c r="E33" i="2" s="1"/>
  <c r="G32" i="2"/>
  <c r="F32" i="2" l="1"/>
  <c r="J33" i="2"/>
  <c r="E34" i="2" s="1"/>
  <c r="G33" i="2"/>
  <c r="F33" i="2" s="1"/>
  <c r="G34" i="2" l="1"/>
  <c r="J34" i="2"/>
  <c r="E35" i="2" s="1"/>
  <c r="J35" i="2" l="1"/>
  <c r="E36" i="2" s="1"/>
  <c r="G35" i="2"/>
  <c r="F35" i="2" s="1"/>
  <c r="F34" i="2"/>
  <c r="G36" i="2" l="1"/>
  <c r="J36" i="2"/>
  <c r="E37" i="2" s="1"/>
  <c r="J37" i="2" l="1"/>
  <c r="E38" i="2" s="1"/>
  <c r="G37" i="2"/>
  <c r="F37" i="2" s="1"/>
  <c r="F36" i="2"/>
  <c r="G38" i="2" l="1"/>
  <c r="F38" i="2" s="1"/>
  <c r="J38" i="2"/>
  <c r="E39" i="2" s="1"/>
  <c r="J39" i="2" l="1"/>
  <c r="E40" i="2" s="1"/>
  <c r="G39" i="2"/>
  <c r="F39" i="2" s="1"/>
  <c r="G40" i="2" l="1"/>
  <c r="J40" i="2"/>
  <c r="E41" i="2" s="1"/>
  <c r="G41" i="2" l="1"/>
  <c r="F41" i="2" s="1"/>
  <c r="J41" i="2"/>
  <c r="E42" i="2" s="1"/>
  <c r="F40" i="2"/>
  <c r="G42" i="2" l="1"/>
  <c r="J42" i="2"/>
  <c r="E43" i="2" s="1"/>
  <c r="J43" i="2" l="1"/>
  <c r="E44" i="2" s="1"/>
  <c r="G43" i="2"/>
  <c r="F43" i="2" s="1"/>
  <c r="F42" i="2"/>
  <c r="G44" i="2" l="1"/>
  <c r="J44" i="2"/>
  <c r="E45" i="2" s="1"/>
  <c r="G45" i="2" l="1"/>
  <c r="F45" i="2" s="1"/>
  <c r="J45" i="2"/>
  <c r="E46" i="2" s="1"/>
  <c r="F44" i="2"/>
  <c r="G46" i="2" l="1"/>
  <c r="J46" i="2"/>
  <c r="E47" i="2" s="1"/>
  <c r="J47" i="2" l="1"/>
  <c r="E48" i="2" s="1"/>
  <c r="G47" i="2"/>
  <c r="F47" i="2" s="1"/>
  <c r="F46" i="2"/>
  <c r="G48" i="2" l="1"/>
  <c r="J48" i="2"/>
  <c r="E49" i="2" s="1"/>
  <c r="G49" i="2" l="1"/>
  <c r="F49" i="2" s="1"/>
  <c r="J49" i="2"/>
  <c r="E50" i="2" s="1"/>
  <c r="F48" i="2"/>
  <c r="G50" i="2" l="1"/>
  <c r="F50" i="2" s="1"/>
  <c r="J50" i="2"/>
  <c r="E51" i="2" s="1"/>
  <c r="J51" i="2" l="1"/>
  <c r="E52" i="2" s="1"/>
  <c r="G51" i="2"/>
  <c r="F51" i="2" s="1"/>
  <c r="G52" i="2" l="1"/>
  <c r="J52" i="2"/>
  <c r="E53" i="2" s="1"/>
  <c r="J53" i="2" l="1"/>
  <c r="E54" i="2" s="1"/>
  <c r="G53" i="2"/>
  <c r="F53" i="2" s="1"/>
  <c r="F52" i="2"/>
  <c r="G54" i="2" l="1"/>
  <c r="J54" i="2"/>
  <c r="E55" i="2" s="1"/>
  <c r="J55" i="2" l="1"/>
  <c r="E56" i="2" s="1"/>
  <c r="G55" i="2"/>
  <c r="F55" i="2" s="1"/>
  <c r="F54" i="2"/>
  <c r="G56" i="2" l="1"/>
  <c r="J56" i="2"/>
  <c r="E57" i="2" s="1"/>
  <c r="J57" i="2" l="1"/>
  <c r="E58" i="2" s="1"/>
  <c r="G57" i="2"/>
  <c r="F57" i="2" s="1"/>
  <c r="F56" i="2"/>
  <c r="G58" i="2" l="1"/>
  <c r="J58" i="2"/>
  <c r="E59" i="2" s="1"/>
  <c r="J59" i="2" l="1"/>
  <c r="E60" i="2" s="1"/>
  <c r="G59" i="2"/>
  <c r="F59" i="2" s="1"/>
  <c r="F58" i="2"/>
  <c r="G60" i="2" l="1"/>
  <c r="J60" i="2"/>
  <c r="E61" i="2" s="1"/>
  <c r="J61" i="2" l="1"/>
  <c r="E62" i="2" s="1"/>
  <c r="G61" i="2"/>
  <c r="F61" i="2" s="1"/>
  <c r="F60" i="2"/>
  <c r="G62" i="2" l="1"/>
  <c r="F62" i="2" s="1"/>
  <c r="J62" i="2"/>
  <c r="E63" i="2" s="1"/>
  <c r="J63" i="2" l="1"/>
  <c r="E64" i="2" s="1"/>
  <c r="G63" i="2"/>
  <c r="F63" i="2" s="1"/>
  <c r="G64" i="2" l="1"/>
  <c r="J64" i="2"/>
  <c r="E65" i="2" s="1"/>
  <c r="G65" i="2" l="1"/>
  <c r="F65" i="2" s="1"/>
  <c r="J65" i="2"/>
  <c r="E66" i="2" s="1"/>
  <c r="F64" i="2"/>
  <c r="G66" i="2" l="1"/>
  <c r="J66" i="2"/>
  <c r="E67" i="2" s="1"/>
  <c r="J67" i="2" l="1"/>
  <c r="E68" i="2" s="1"/>
  <c r="G67" i="2"/>
  <c r="F67" i="2" s="1"/>
  <c r="F66" i="2"/>
  <c r="G68" i="2" l="1"/>
  <c r="J68" i="2"/>
  <c r="E69" i="2" s="1"/>
  <c r="G69" i="2" l="1"/>
  <c r="F69" i="2" s="1"/>
  <c r="J69" i="2"/>
  <c r="E70" i="2" s="1"/>
  <c r="F68" i="2"/>
  <c r="G70" i="2" l="1"/>
  <c r="J70" i="2"/>
  <c r="E71" i="2" s="1"/>
  <c r="J71" i="2" l="1"/>
  <c r="E72" i="2" s="1"/>
  <c r="G71" i="2"/>
  <c r="F71" i="2" s="1"/>
  <c r="F70" i="2"/>
  <c r="G72" i="2" l="1"/>
  <c r="J72" i="2"/>
  <c r="E73" i="2" s="1"/>
  <c r="J73" i="2" l="1"/>
  <c r="E74" i="2" s="1"/>
  <c r="G73" i="2"/>
  <c r="F73" i="2" s="1"/>
  <c r="F72" i="2"/>
  <c r="G74" i="2" l="1"/>
  <c r="F74" i="2" s="1"/>
  <c r="J74" i="2"/>
  <c r="E75" i="2" s="1"/>
  <c r="J75" i="2" l="1"/>
  <c r="E76" i="2" s="1"/>
  <c r="G75" i="2"/>
  <c r="F75" i="2" s="1"/>
  <c r="J76" i="2" l="1"/>
  <c r="E77" i="2" s="1"/>
  <c r="G76" i="2"/>
  <c r="F76" i="2" l="1"/>
  <c r="G77" i="2"/>
  <c r="F77" i="2" s="1"/>
  <c r="J77" i="2"/>
  <c r="E78" i="2" s="1"/>
  <c r="G78" i="2" l="1"/>
  <c r="J78" i="2"/>
  <c r="E79" i="2" s="1"/>
  <c r="G79" i="2" l="1"/>
  <c r="J79" i="2"/>
  <c r="E80" i="2" s="1"/>
  <c r="F78" i="2"/>
  <c r="F79" i="2" l="1"/>
  <c r="G80" i="2"/>
  <c r="J80" i="2"/>
  <c r="E81" i="2" s="1"/>
  <c r="G81" i="2" l="1"/>
  <c r="J81" i="2"/>
  <c r="E82" i="2" s="1"/>
  <c r="F80" i="2"/>
  <c r="F81" i="2" l="1"/>
  <c r="G82" i="2"/>
  <c r="J82" i="2"/>
  <c r="E83" i="2" s="1"/>
  <c r="G83" i="2" l="1"/>
  <c r="J83" i="2"/>
  <c r="E84" i="2" s="1"/>
  <c r="F82" i="2"/>
  <c r="F83" i="2" l="1"/>
  <c r="J84" i="2"/>
  <c r="E85" i="2" s="1"/>
  <c r="G84" i="2"/>
  <c r="F84" i="2" l="1"/>
  <c r="G85" i="2"/>
  <c r="J85" i="2"/>
  <c r="E86" i="2" s="1"/>
  <c r="F85" i="2" l="1"/>
  <c r="J86" i="2"/>
  <c r="E87" i="2" s="1"/>
  <c r="H87" i="2" s="1"/>
  <c r="G86" i="2"/>
  <c r="F86" i="2" s="1"/>
  <c r="H88" i="2" l="1"/>
  <c r="K43" i="2"/>
  <c r="J87" i="2"/>
  <c r="G87" i="2"/>
  <c r="K17" i="2" l="1"/>
  <c r="K19" i="2"/>
  <c r="K21" i="2"/>
  <c r="K23" i="2"/>
  <c r="K25" i="2"/>
  <c r="K27" i="2"/>
  <c r="G88" i="2"/>
  <c r="F87" i="2"/>
  <c r="F88" i="2" s="1"/>
</calcChain>
</file>

<file path=xl/sharedStrings.xml><?xml version="1.0" encoding="utf-8"?>
<sst xmlns="http://schemas.openxmlformats.org/spreadsheetml/2006/main" count="29" uniqueCount="29">
  <si>
    <t>Summen</t>
  </si>
  <si>
    <t>Monat</t>
  </si>
  <si>
    <t>Darlehensbetrag</t>
  </si>
  <si>
    <t>Gesamtrate</t>
  </si>
  <si>
    <t>Zinsen Tilgungsfreimonate</t>
  </si>
  <si>
    <t>Summe Zinsen Jahr 1</t>
  </si>
  <si>
    <t>Summe Zinsen Jahr 2</t>
  </si>
  <si>
    <t>Summe Zinsen Jahr 3</t>
  </si>
  <si>
    <t>Summe Zinsen Jahr 4</t>
  </si>
  <si>
    <t>Summe Zinsen Jahr 5</t>
  </si>
  <si>
    <t>Summe Zinsen Jahr 6</t>
  </si>
  <si>
    <t>Summe Tilgung Jahr 1</t>
  </si>
  <si>
    <t>Summe Tilgung Jahr 2</t>
  </si>
  <si>
    <t>Summe Tilgung Jahr 3</t>
  </si>
  <si>
    <t>Summe Tilgung Jahr 4</t>
  </si>
  <si>
    <t>Summe Tilgung Jahr 5</t>
  </si>
  <si>
    <t>Summe Tilgung Jahr 6</t>
  </si>
  <si>
    <t>Summe Zinsen Jahr 7</t>
  </si>
  <si>
    <t>Summe Tilgung Jahr 7</t>
  </si>
  <si>
    <t>Summe Zinsen Jahr 8</t>
  </si>
  <si>
    <t>Summe Tilgung Jahr 8</t>
  </si>
  <si>
    <t>Darlehensstand Vormonat</t>
  </si>
  <si>
    <t>davon Tilgung</t>
  </si>
  <si>
    <t>davon                                Zinsen</t>
  </si>
  <si>
    <t>Darlehensstand Monatsende</t>
  </si>
  <si>
    <t>ausschließlich orange-farbene Felder füllbar</t>
  </si>
  <si>
    <t>Musterdarlehensberechung Hessen-MikroCrowd</t>
  </si>
  <si>
    <r>
      <t xml:space="preserve">davon Tilgungszuschuss              </t>
    </r>
    <r>
      <rPr>
        <b/>
        <u/>
        <sz val="8"/>
        <color rgb="FF333333"/>
        <rFont val="Arial"/>
        <family val="2"/>
      </rPr>
      <t>(10 % des Fundingziels; mind. 500,00 Euro / max. 1.000,00 Euro)</t>
    </r>
  </si>
  <si>
    <t>Fundingziel (mind. 5.000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</si>
</sst>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_ ;\-#,##0.00\ 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8"/>
      <color rgb="FF333333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5" fontId="4" fillId="4" borderId="1" xfId="0" applyNumberFormat="1" applyFont="1" applyFill="1" applyBorder="1" applyAlignment="1" applyProtection="1">
      <alignment horizontal="right" vertical="center"/>
    </xf>
    <xf numFmtId="14" fontId="4" fillId="4" borderId="3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5" fontId="4" fillId="4" borderId="18" xfId="0" applyNumberFormat="1" applyFont="1" applyFill="1" applyBorder="1" applyAlignment="1" applyProtection="1">
      <alignment horizontal="right" vertical="center"/>
    </xf>
    <xf numFmtId="165" fontId="4" fillId="4" borderId="22" xfId="0" applyNumberFormat="1" applyFont="1" applyFill="1" applyBorder="1" applyAlignment="1" applyProtection="1">
      <alignment horizontal="right" vertical="center"/>
    </xf>
    <xf numFmtId="165" fontId="4" fillId="4" borderId="23" xfId="0" applyNumberFormat="1" applyFont="1" applyFill="1" applyBorder="1" applyAlignment="1" applyProtection="1">
      <alignment horizontal="right" vertical="center"/>
    </xf>
    <xf numFmtId="165" fontId="3" fillId="4" borderId="24" xfId="0" applyNumberFormat="1" applyFont="1" applyFill="1" applyBorder="1" applyAlignment="1" applyProtection="1">
      <alignment horizontal="right" vertical="center"/>
    </xf>
    <xf numFmtId="165" fontId="3" fillId="3" borderId="7" xfId="0" applyNumberFormat="1" applyFont="1" applyFill="1" applyBorder="1" applyAlignment="1" applyProtection="1">
      <alignment horizontal="right" vertical="center"/>
    </xf>
    <xf numFmtId="0" fontId="3" fillId="4" borderId="25" xfId="0" applyFont="1" applyFill="1" applyBorder="1" applyAlignment="1" applyProtection="1">
      <alignment horizontal="center" vertical="center"/>
    </xf>
    <xf numFmtId="165" fontId="4" fillId="4" borderId="26" xfId="0" applyNumberFormat="1" applyFont="1" applyFill="1" applyBorder="1" applyAlignment="1" applyProtection="1">
      <alignment horizontal="right" vertical="center"/>
    </xf>
    <xf numFmtId="165" fontId="4" fillId="4" borderId="21" xfId="0" applyNumberFormat="1" applyFont="1" applyFill="1" applyBorder="1" applyAlignment="1" applyProtection="1">
      <alignment horizontal="right" vertical="center"/>
    </xf>
    <xf numFmtId="14" fontId="4" fillId="4" borderId="4" xfId="0" applyNumberFormat="1" applyFont="1" applyFill="1" applyBorder="1" applyAlignment="1" applyProtection="1">
      <alignment horizontal="center" vertical="center"/>
    </xf>
    <xf numFmtId="1" fontId="4" fillId="4" borderId="5" xfId="0" applyNumberFormat="1" applyFont="1" applyFill="1" applyBorder="1" applyAlignment="1" applyProtection="1">
      <alignment horizontal="center" vertical="center"/>
    </xf>
    <xf numFmtId="165" fontId="4" fillId="4" borderId="5" xfId="0" applyNumberFormat="1" applyFont="1" applyFill="1" applyBorder="1" applyAlignment="1" applyProtection="1">
      <alignment horizontal="right" vertical="center"/>
    </xf>
    <xf numFmtId="165" fontId="4" fillId="4" borderId="8" xfId="0" applyNumberFormat="1" applyFont="1" applyFill="1" applyBorder="1" applyAlignment="1" applyProtection="1">
      <alignment horizontal="right" vertical="center"/>
    </xf>
    <xf numFmtId="165" fontId="4" fillId="4" borderId="19" xfId="0" applyNumberFormat="1" applyFont="1" applyFill="1" applyBorder="1" applyAlignment="1" applyProtection="1">
      <alignment horizontal="right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1" fontId="4" fillId="4" borderId="6" xfId="0" applyNumberFormat="1" applyFont="1" applyFill="1" applyBorder="1" applyAlignment="1" applyProtection="1">
      <alignment horizontal="center" vertical="center"/>
    </xf>
    <xf numFmtId="165" fontId="4" fillId="4" borderId="6" xfId="0" applyNumberFormat="1" applyFont="1" applyFill="1" applyBorder="1" applyAlignment="1" applyProtection="1">
      <alignment horizontal="right" vertical="center"/>
    </xf>
    <xf numFmtId="165" fontId="4" fillId="4" borderId="34" xfId="0" applyNumberFormat="1" applyFont="1" applyFill="1" applyBorder="1" applyAlignment="1" applyProtection="1">
      <alignment horizontal="right" vertical="center"/>
    </xf>
    <xf numFmtId="165" fontId="4" fillId="4" borderId="35" xfId="0" applyNumberFormat="1" applyFont="1" applyFill="1" applyBorder="1" applyAlignment="1" applyProtection="1">
      <alignment horizontal="righ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6" xfId="0" applyNumberFormat="1" applyFont="1" applyFill="1" applyBorder="1" applyAlignment="1">
      <alignment horizontal="right" vertical="center"/>
    </xf>
    <xf numFmtId="164" fontId="6" fillId="5" borderId="26" xfId="0" applyNumberFormat="1" applyFont="1" applyFill="1" applyBorder="1" applyAlignment="1">
      <alignment horizontal="right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164" fontId="0" fillId="3" borderId="37" xfId="0" applyNumberFormat="1" applyFill="1" applyBorder="1"/>
    <xf numFmtId="0" fontId="0" fillId="3" borderId="37" xfId="0" applyFill="1" applyBorder="1"/>
    <xf numFmtId="165" fontId="3" fillId="6" borderId="7" xfId="0" applyNumberFormat="1" applyFont="1" applyFill="1" applyBorder="1" applyAlignment="1" applyProtection="1">
      <alignment horizontal="right" vertical="center"/>
    </xf>
    <xf numFmtId="14" fontId="3" fillId="2" borderId="33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6" borderId="36" xfId="0" applyNumberFormat="1" applyFont="1" applyFill="1" applyBorder="1" applyAlignment="1">
      <alignment horizontal="center" vertical="center" wrapText="1"/>
    </xf>
    <xf numFmtId="164" fontId="7" fillId="6" borderId="37" xfId="0" applyNumberFormat="1" applyFont="1" applyFill="1" applyBorder="1" applyAlignment="1">
      <alignment horizontal="center" vertical="center" wrapText="1"/>
    </xf>
    <xf numFmtId="164" fontId="7" fillId="6" borderId="38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20" zoomScaleNormal="120" workbookViewId="0">
      <selection activeCell="H13" sqref="H13"/>
    </sheetView>
  </sheetViews>
  <sheetFormatPr baseColWidth="10" defaultRowHeight="12.75" x14ac:dyDescent="0.2"/>
  <cols>
    <col min="2" max="3" width="0" hidden="1" customWidth="1"/>
    <col min="5" max="5" width="16.5703125" customWidth="1"/>
    <col min="9" max="9" width="19.5703125" customWidth="1"/>
    <col min="10" max="10" width="17.42578125" customWidth="1"/>
    <col min="11" max="11" width="25.28515625" bestFit="1" customWidth="1"/>
  </cols>
  <sheetData>
    <row r="1" spans="1:11" ht="51" customHeight="1" thickBot="1" x14ac:dyDescent="0.25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x14ac:dyDescent="0.2">
      <c r="A2" s="48" t="s">
        <v>1</v>
      </c>
      <c r="B2" s="49"/>
      <c r="C2" s="49"/>
      <c r="D2" s="50"/>
      <c r="E2" s="54" t="s">
        <v>21</v>
      </c>
      <c r="F2" s="56" t="s">
        <v>3</v>
      </c>
      <c r="G2" s="54" t="s">
        <v>23</v>
      </c>
      <c r="H2" s="54" t="s">
        <v>22</v>
      </c>
      <c r="I2" s="54" t="s">
        <v>27</v>
      </c>
      <c r="J2" s="58" t="s">
        <v>24</v>
      </c>
      <c r="K2" s="4"/>
    </row>
    <row r="3" spans="1:11" ht="48.75" customHeight="1" thickBot="1" x14ac:dyDescent="0.25">
      <c r="A3" s="51"/>
      <c r="B3" s="52"/>
      <c r="C3" s="52"/>
      <c r="D3" s="53"/>
      <c r="E3" s="55"/>
      <c r="F3" s="57"/>
      <c r="G3" s="55"/>
      <c r="H3" s="55"/>
      <c r="I3" s="55"/>
      <c r="J3" s="59"/>
      <c r="K3" s="5"/>
    </row>
    <row r="4" spans="1:11" ht="13.5" thickBot="1" x14ac:dyDescent="0.25">
      <c r="A4" s="38">
        <v>43831</v>
      </c>
      <c r="B4" s="39"/>
      <c r="C4" s="39"/>
      <c r="D4" s="22">
        <v>1</v>
      </c>
      <c r="E4" s="23">
        <f>K6</f>
        <v>35000</v>
      </c>
      <c r="F4" s="23">
        <f>G4+H4</f>
        <v>153.125</v>
      </c>
      <c r="G4" s="23">
        <f>E4*5.25%/12</f>
        <v>153.125</v>
      </c>
      <c r="H4" s="23">
        <v>0</v>
      </c>
      <c r="I4" s="23">
        <v>0</v>
      </c>
      <c r="J4" s="24">
        <f>E4-H4</f>
        <v>35000</v>
      </c>
      <c r="K4" s="29"/>
    </row>
    <row r="5" spans="1:11" ht="13.5" thickBot="1" x14ac:dyDescent="0.25">
      <c r="A5" s="2">
        <f>EDATE(A4,1)</f>
        <v>43862</v>
      </c>
      <c r="B5" s="3">
        <f>A5</f>
        <v>43862</v>
      </c>
      <c r="C5" s="3">
        <f>YEAR(B5)</f>
        <v>2020</v>
      </c>
      <c r="D5" s="3">
        <v>2</v>
      </c>
      <c r="E5" s="1">
        <f>J4</f>
        <v>35000</v>
      </c>
      <c r="F5" s="1">
        <f t="shared" ref="F5:F9" si="0">G5+H5</f>
        <v>153.125</v>
      </c>
      <c r="G5" s="1">
        <f>E5*5.25%/12</f>
        <v>153.125</v>
      </c>
      <c r="H5" s="1">
        <v>0</v>
      </c>
      <c r="I5" s="1">
        <v>0</v>
      </c>
      <c r="J5" s="7">
        <f>E5-H5</f>
        <v>35000</v>
      </c>
      <c r="K5" s="30" t="s">
        <v>2</v>
      </c>
    </row>
    <row r="6" spans="1:11" ht="13.5" thickBot="1" x14ac:dyDescent="0.25">
      <c r="A6" s="2">
        <f t="shared" ref="A6:A69" si="1">EDATE(A5,1)</f>
        <v>43891</v>
      </c>
      <c r="B6" s="3">
        <f t="shared" ref="B6:B69" si="2">A6</f>
        <v>43891</v>
      </c>
      <c r="C6" s="3">
        <f t="shared" ref="C6:C69" si="3">YEAR(B6)</f>
        <v>2020</v>
      </c>
      <c r="D6" s="3">
        <v>3</v>
      </c>
      <c r="E6" s="1">
        <f t="shared" ref="E6:E9" si="4">J5</f>
        <v>35000</v>
      </c>
      <c r="F6" s="1">
        <f t="shared" si="0"/>
        <v>153.125</v>
      </c>
      <c r="G6" s="1">
        <f t="shared" ref="G6:G69" si="5">E6*5.25%/12</f>
        <v>153.125</v>
      </c>
      <c r="H6" s="1">
        <v>0</v>
      </c>
      <c r="I6" s="1">
        <v>0</v>
      </c>
      <c r="J6" s="7">
        <f t="shared" ref="J6:J61" si="6">E6-H6</f>
        <v>35000</v>
      </c>
      <c r="K6" s="31">
        <v>35000</v>
      </c>
    </row>
    <row r="7" spans="1:11" ht="13.5" thickBot="1" x14ac:dyDescent="0.25">
      <c r="A7" s="2">
        <f t="shared" si="1"/>
        <v>43922</v>
      </c>
      <c r="B7" s="3">
        <f t="shared" si="2"/>
        <v>43922</v>
      </c>
      <c r="C7" s="3">
        <f t="shared" si="3"/>
        <v>2020</v>
      </c>
      <c r="D7" s="3">
        <v>4</v>
      </c>
      <c r="E7" s="1">
        <f t="shared" si="4"/>
        <v>35000</v>
      </c>
      <c r="F7" s="1">
        <f t="shared" si="0"/>
        <v>153.125</v>
      </c>
      <c r="G7" s="1">
        <f t="shared" si="5"/>
        <v>153.125</v>
      </c>
      <c r="H7" s="1">
        <v>0</v>
      </c>
      <c r="I7" s="1">
        <v>0</v>
      </c>
      <c r="J7" s="7">
        <f t="shared" si="6"/>
        <v>35000</v>
      </c>
      <c r="K7" s="32" t="s">
        <v>4</v>
      </c>
    </row>
    <row r="8" spans="1:11" ht="13.5" thickBot="1" x14ac:dyDescent="0.25">
      <c r="A8" s="2">
        <f t="shared" si="1"/>
        <v>43952</v>
      </c>
      <c r="B8" s="3">
        <f t="shared" si="2"/>
        <v>43952</v>
      </c>
      <c r="C8" s="3">
        <f t="shared" si="3"/>
        <v>2020</v>
      </c>
      <c r="D8" s="3">
        <v>5</v>
      </c>
      <c r="E8" s="1">
        <f t="shared" si="4"/>
        <v>35000</v>
      </c>
      <c r="F8" s="1">
        <f t="shared" si="0"/>
        <v>153.125</v>
      </c>
      <c r="G8" s="1">
        <f t="shared" si="5"/>
        <v>153.125</v>
      </c>
      <c r="H8" s="1">
        <v>0</v>
      </c>
      <c r="I8" s="9">
        <v>0</v>
      </c>
      <c r="J8" s="7">
        <f t="shared" si="6"/>
        <v>35000</v>
      </c>
      <c r="K8" s="33">
        <f>SUM(G4:G12)</f>
        <v>1378.125</v>
      </c>
    </row>
    <row r="9" spans="1:11" ht="13.5" thickBot="1" x14ac:dyDescent="0.25">
      <c r="A9" s="2">
        <f t="shared" si="1"/>
        <v>43983</v>
      </c>
      <c r="B9" s="3">
        <f t="shared" si="2"/>
        <v>43983</v>
      </c>
      <c r="C9" s="3">
        <f t="shared" si="3"/>
        <v>2020</v>
      </c>
      <c r="D9" s="3">
        <v>6</v>
      </c>
      <c r="E9" s="1">
        <f t="shared" si="4"/>
        <v>35000</v>
      </c>
      <c r="F9" s="1">
        <f t="shared" si="0"/>
        <v>153.125</v>
      </c>
      <c r="G9" s="1">
        <f t="shared" si="5"/>
        <v>153.125</v>
      </c>
      <c r="H9" s="8">
        <v>0</v>
      </c>
      <c r="I9" s="9">
        <v>0</v>
      </c>
      <c r="J9" s="13">
        <f>E9-H9-I9</f>
        <v>35000</v>
      </c>
      <c r="K9" s="34" t="s">
        <v>28</v>
      </c>
    </row>
    <row r="10" spans="1:11" ht="13.5" thickBot="1" x14ac:dyDescent="0.25">
      <c r="A10" s="2">
        <f t="shared" si="1"/>
        <v>44013</v>
      </c>
      <c r="B10" s="3">
        <f t="shared" si="2"/>
        <v>44013</v>
      </c>
      <c r="C10" s="3">
        <f t="shared" si="3"/>
        <v>2020</v>
      </c>
      <c r="D10" s="3">
        <v>7</v>
      </c>
      <c r="E10" s="1">
        <f>J9</f>
        <v>35000</v>
      </c>
      <c r="F10" s="1">
        <f>G10+H10</f>
        <v>153.125</v>
      </c>
      <c r="G10" s="1">
        <f t="shared" si="5"/>
        <v>153.125</v>
      </c>
      <c r="H10" s="8">
        <v>0</v>
      </c>
      <c r="I10" s="25">
        <v>0</v>
      </c>
      <c r="J10" s="7">
        <f t="shared" ref="J10:J14" si="7">E10-H10-I10</f>
        <v>35000</v>
      </c>
      <c r="K10" s="26">
        <v>5000</v>
      </c>
    </row>
    <row r="11" spans="1:11" ht="13.5" thickBot="1" x14ac:dyDescent="0.25">
      <c r="A11" s="2">
        <f t="shared" si="1"/>
        <v>44044</v>
      </c>
      <c r="B11" s="3">
        <f t="shared" si="2"/>
        <v>44044</v>
      </c>
      <c r="C11" s="3">
        <f t="shared" si="3"/>
        <v>2020</v>
      </c>
      <c r="D11" s="3">
        <v>8</v>
      </c>
      <c r="E11" s="1">
        <f>J10</f>
        <v>35000</v>
      </c>
      <c r="F11" s="1">
        <f t="shared" ref="F11:F74" si="8">G11+H11</f>
        <v>153.125</v>
      </c>
      <c r="G11" s="1">
        <f t="shared" si="5"/>
        <v>153.125</v>
      </c>
      <c r="H11" s="8">
        <v>0</v>
      </c>
      <c r="I11" s="25">
        <v>0</v>
      </c>
      <c r="J11" s="7">
        <f t="shared" si="7"/>
        <v>35000</v>
      </c>
      <c r="K11" s="40" t="s">
        <v>25</v>
      </c>
    </row>
    <row r="12" spans="1:11" ht="13.5" thickBot="1" x14ac:dyDescent="0.25">
      <c r="A12" s="2">
        <f t="shared" si="1"/>
        <v>44075</v>
      </c>
      <c r="B12" s="3">
        <f t="shared" si="2"/>
        <v>44075</v>
      </c>
      <c r="C12" s="3">
        <f t="shared" si="3"/>
        <v>2020</v>
      </c>
      <c r="D12" s="3">
        <v>9</v>
      </c>
      <c r="E12" s="1">
        <f t="shared" ref="E12:E75" si="9">J11</f>
        <v>35000</v>
      </c>
      <c r="F12" s="1">
        <f t="shared" si="8"/>
        <v>153.125</v>
      </c>
      <c r="G12" s="1">
        <f t="shared" si="5"/>
        <v>153.125</v>
      </c>
      <c r="H12" s="8">
        <v>0</v>
      </c>
      <c r="I12" s="37">
        <v>1000</v>
      </c>
      <c r="J12" s="13">
        <f t="shared" si="7"/>
        <v>34000</v>
      </c>
      <c r="K12" s="41"/>
    </row>
    <row r="13" spans="1:11" x14ac:dyDescent="0.2">
      <c r="A13" s="2">
        <f t="shared" si="1"/>
        <v>44105</v>
      </c>
      <c r="B13" s="3">
        <f t="shared" si="2"/>
        <v>44105</v>
      </c>
      <c r="C13" s="3">
        <f t="shared" si="3"/>
        <v>2020</v>
      </c>
      <c r="D13" s="3">
        <v>10</v>
      </c>
      <c r="E13" s="1">
        <f t="shared" si="9"/>
        <v>34000</v>
      </c>
      <c r="F13" s="1">
        <f t="shared" si="8"/>
        <v>602.07999999999993</v>
      </c>
      <c r="G13" s="1">
        <f t="shared" si="5"/>
        <v>148.75</v>
      </c>
      <c r="H13" s="1">
        <f>ROUND(($E$12-$I$12)*16%/12,2)</f>
        <v>453.33</v>
      </c>
      <c r="I13" s="14">
        <v>0</v>
      </c>
      <c r="J13" s="7">
        <f t="shared" si="7"/>
        <v>33546.67</v>
      </c>
      <c r="K13" s="42"/>
    </row>
    <row r="14" spans="1:11" x14ac:dyDescent="0.2">
      <c r="A14" s="2">
        <f t="shared" si="1"/>
        <v>44136</v>
      </c>
      <c r="B14" s="3">
        <f t="shared" si="2"/>
        <v>44136</v>
      </c>
      <c r="C14" s="3">
        <f t="shared" si="3"/>
        <v>2020</v>
      </c>
      <c r="D14" s="3">
        <v>11</v>
      </c>
      <c r="E14" s="1">
        <f t="shared" si="9"/>
        <v>33546.67</v>
      </c>
      <c r="F14" s="1">
        <f t="shared" si="8"/>
        <v>600.09668124999996</v>
      </c>
      <c r="G14" s="1">
        <f t="shared" si="5"/>
        <v>146.76668125</v>
      </c>
      <c r="H14" s="1">
        <f t="shared" ref="H14:H77" si="10">ROUND(($E$12-$I$12)*16%/12,2)</f>
        <v>453.33</v>
      </c>
      <c r="I14" s="8">
        <v>0</v>
      </c>
      <c r="J14" s="7">
        <f t="shared" si="7"/>
        <v>33093.339999999997</v>
      </c>
      <c r="K14" s="27" t="s">
        <v>5</v>
      </c>
    </row>
    <row r="15" spans="1:11" x14ac:dyDescent="0.2">
      <c r="A15" s="2">
        <f t="shared" si="1"/>
        <v>44166</v>
      </c>
      <c r="B15" s="3">
        <f t="shared" si="2"/>
        <v>44166</v>
      </c>
      <c r="C15" s="3">
        <f t="shared" si="3"/>
        <v>2020</v>
      </c>
      <c r="D15" s="3">
        <v>12</v>
      </c>
      <c r="E15" s="1">
        <f t="shared" si="9"/>
        <v>33093.339999999997</v>
      </c>
      <c r="F15" s="1">
        <f t="shared" si="8"/>
        <v>598.11336249999999</v>
      </c>
      <c r="G15" s="1">
        <f t="shared" si="5"/>
        <v>144.78336249999998</v>
      </c>
      <c r="H15" s="1">
        <f t="shared" si="10"/>
        <v>453.33</v>
      </c>
      <c r="I15" s="8">
        <v>0</v>
      </c>
      <c r="J15" s="7">
        <f t="shared" si="6"/>
        <v>32640.009999999995</v>
      </c>
      <c r="K15" s="28">
        <f>SUMIF(C5:C87,"2020",G5:G87)+G4</f>
        <v>1818.42504375</v>
      </c>
    </row>
    <row r="16" spans="1:11" x14ac:dyDescent="0.2">
      <c r="A16" s="2">
        <f t="shared" si="1"/>
        <v>44197</v>
      </c>
      <c r="B16" s="3">
        <f t="shared" si="2"/>
        <v>44197</v>
      </c>
      <c r="C16" s="3">
        <f t="shared" si="3"/>
        <v>2021</v>
      </c>
      <c r="D16" s="3">
        <v>13</v>
      </c>
      <c r="E16" s="1">
        <f t="shared" si="9"/>
        <v>32640.009999999995</v>
      </c>
      <c r="F16" s="1">
        <f t="shared" si="8"/>
        <v>596.13004374999991</v>
      </c>
      <c r="G16" s="1">
        <f t="shared" si="5"/>
        <v>142.80004374999996</v>
      </c>
      <c r="H16" s="1">
        <f t="shared" si="10"/>
        <v>453.33</v>
      </c>
      <c r="I16" s="8">
        <v>0</v>
      </c>
      <c r="J16" s="7">
        <f>E16-H16</f>
        <v>32186.679999999993</v>
      </c>
      <c r="K16" s="27" t="s">
        <v>6</v>
      </c>
    </row>
    <row r="17" spans="1:11" x14ac:dyDescent="0.2">
      <c r="A17" s="2">
        <f t="shared" si="1"/>
        <v>44228</v>
      </c>
      <c r="B17" s="3">
        <f t="shared" si="2"/>
        <v>44228</v>
      </c>
      <c r="C17" s="3">
        <f t="shared" si="3"/>
        <v>2021</v>
      </c>
      <c r="D17" s="3">
        <v>14</v>
      </c>
      <c r="E17" s="1">
        <f t="shared" si="9"/>
        <v>32186.679999999993</v>
      </c>
      <c r="F17" s="1">
        <f t="shared" si="8"/>
        <v>594.14672499999995</v>
      </c>
      <c r="G17" s="1">
        <f t="shared" si="5"/>
        <v>140.81672499999996</v>
      </c>
      <c r="H17" s="1">
        <f t="shared" si="10"/>
        <v>453.33</v>
      </c>
      <c r="I17" s="8">
        <v>0</v>
      </c>
      <c r="J17" s="7">
        <f>E17-H17</f>
        <v>31733.349999999991</v>
      </c>
      <c r="K17" s="28">
        <f>SUMIF(C5:C87,2021,G5:G87)</f>
        <v>1582.7014874999995</v>
      </c>
    </row>
    <row r="18" spans="1:11" x14ac:dyDescent="0.2">
      <c r="A18" s="2">
        <f t="shared" si="1"/>
        <v>44256</v>
      </c>
      <c r="B18" s="3">
        <f t="shared" si="2"/>
        <v>44256</v>
      </c>
      <c r="C18" s="3">
        <f t="shared" si="3"/>
        <v>2021</v>
      </c>
      <c r="D18" s="3">
        <v>15</v>
      </c>
      <c r="E18" s="1">
        <f t="shared" si="9"/>
        <v>31733.349999999991</v>
      </c>
      <c r="F18" s="1">
        <f t="shared" si="8"/>
        <v>592.16340624999998</v>
      </c>
      <c r="G18" s="1">
        <f t="shared" si="5"/>
        <v>138.83340624999997</v>
      </c>
      <c r="H18" s="1">
        <f t="shared" si="10"/>
        <v>453.33</v>
      </c>
      <c r="I18" s="8">
        <v>0</v>
      </c>
      <c r="J18" s="7">
        <f t="shared" si="6"/>
        <v>31280.01999999999</v>
      </c>
      <c r="K18" s="27" t="s">
        <v>7</v>
      </c>
    </row>
    <row r="19" spans="1:11" x14ac:dyDescent="0.2">
      <c r="A19" s="2">
        <f t="shared" si="1"/>
        <v>44287</v>
      </c>
      <c r="B19" s="3">
        <f t="shared" si="2"/>
        <v>44287</v>
      </c>
      <c r="C19" s="3">
        <f t="shared" si="3"/>
        <v>2021</v>
      </c>
      <c r="D19" s="3">
        <v>16</v>
      </c>
      <c r="E19" s="1">
        <f t="shared" si="9"/>
        <v>31280.01999999999</v>
      </c>
      <c r="F19" s="1">
        <f t="shared" si="8"/>
        <v>590.1800874999999</v>
      </c>
      <c r="G19" s="1">
        <f t="shared" si="5"/>
        <v>136.85008749999994</v>
      </c>
      <c r="H19" s="1">
        <f t="shared" si="10"/>
        <v>453.33</v>
      </c>
      <c r="I19" s="8">
        <v>0</v>
      </c>
      <c r="J19" s="7">
        <f t="shared" si="6"/>
        <v>30826.689999999988</v>
      </c>
      <c r="K19" s="28">
        <f>SUMIF(C5:C87,2022,G5:G87)</f>
        <v>1297.103587499998</v>
      </c>
    </row>
    <row r="20" spans="1:11" x14ac:dyDescent="0.2">
      <c r="A20" s="2">
        <f t="shared" si="1"/>
        <v>44317</v>
      </c>
      <c r="B20" s="3">
        <f t="shared" si="2"/>
        <v>44317</v>
      </c>
      <c r="C20" s="3">
        <f t="shared" si="3"/>
        <v>2021</v>
      </c>
      <c r="D20" s="3">
        <v>17</v>
      </c>
      <c r="E20" s="1">
        <f t="shared" si="9"/>
        <v>30826.689999999988</v>
      </c>
      <c r="F20" s="1">
        <f t="shared" si="8"/>
        <v>588.19676874999993</v>
      </c>
      <c r="G20" s="1">
        <f t="shared" si="5"/>
        <v>134.86676874999995</v>
      </c>
      <c r="H20" s="1">
        <f t="shared" si="10"/>
        <v>453.33</v>
      </c>
      <c r="I20" s="8">
        <v>0</v>
      </c>
      <c r="J20" s="7">
        <f t="shared" si="6"/>
        <v>30373.359999999986</v>
      </c>
      <c r="K20" s="27" t="s">
        <v>8</v>
      </c>
    </row>
    <row r="21" spans="1:11" x14ac:dyDescent="0.2">
      <c r="A21" s="2">
        <f t="shared" si="1"/>
        <v>44348</v>
      </c>
      <c r="B21" s="3">
        <f t="shared" si="2"/>
        <v>44348</v>
      </c>
      <c r="C21" s="3">
        <f t="shared" si="3"/>
        <v>2021</v>
      </c>
      <c r="D21" s="3">
        <v>18</v>
      </c>
      <c r="E21" s="1">
        <f t="shared" si="9"/>
        <v>30373.359999999986</v>
      </c>
      <c r="F21" s="1">
        <f t="shared" si="8"/>
        <v>586.21344999999997</v>
      </c>
      <c r="G21" s="1">
        <f t="shared" si="5"/>
        <v>132.88344999999993</v>
      </c>
      <c r="H21" s="1">
        <f t="shared" si="10"/>
        <v>453.33</v>
      </c>
      <c r="I21" s="8">
        <v>0</v>
      </c>
      <c r="J21" s="7">
        <f>E21-H21</f>
        <v>29920.029999999984</v>
      </c>
      <c r="K21" s="28">
        <f>SUMIF(C5:C87,2023,G5:G87)</f>
        <v>1011.505687499997</v>
      </c>
    </row>
    <row r="22" spans="1:11" x14ac:dyDescent="0.2">
      <c r="A22" s="2">
        <f t="shared" si="1"/>
        <v>44378</v>
      </c>
      <c r="B22" s="3">
        <f t="shared" si="2"/>
        <v>44378</v>
      </c>
      <c r="C22" s="3">
        <f t="shared" si="3"/>
        <v>2021</v>
      </c>
      <c r="D22" s="3">
        <v>19</v>
      </c>
      <c r="E22" s="1">
        <f t="shared" si="9"/>
        <v>29920.029999999984</v>
      </c>
      <c r="F22" s="1">
        <f t="shared" si="8"/>
        <v>584.23013124999989</v>
      </c>
      <c r="G22" s="1">
        <f t="shared" si="5"/>
        <v>130.90013124999993</v>
      </c>
      <c r="H22" s="1">
        <f t="shared" si="10"/>
        <v>453.33</v>
      </c>
      <c r="I22" s="8">
        <v>0</v>
      </c>
      <c r="J22" s="7">
        <f t="shared" si="6"/>
        <v>29466.699999999983</v>
      </c>
      <c r="K22" s="27" t="s">
        <v>9</v>
      </c>
    </row>
    <row r="23" spans="1:11" x14ac:dyDescent="0.2">
      <c r="A23" s="2">
        <f t="shared" si="1"/>
        <v>44409</v>
      </c>
      <c r="B23" s="3">
        <f t="shared" si="2"/>
        <v>44409</v>
      </c>
      <c r="C23" s="3">
        <f t="shared" si="3"/>
        <v>2021</v>
      </c>
      <c r="D23" s="3">
        <v>20</v>
      </c>
      <c r="E23" s="1">
        <f t="shared" si="9"/>
        <v>29466.699999999983</v>
      </c>
      <c r="F23" s="1">
        <f t="shared" si="8"/>
        <v>582.24681249999992</v>
      </c>
      <c r="G23" s="1">
        <f t="shared" si="5"/>
        <v>128.91681249999991</v>
      </c>
      <c r="H23" s="1">
        <f t="shared" si="10"/>
        <v>453.33</v>
      </c>
      <c r="I23" s="8">
        <v>0</v>
      </c>
      <c r="J23" s="7">
        <f t="shared" si="6"/>
        <v>29013.369999999981</v>
      </c>
      <c r="K23" s="28">
        <f>SUMIF(C5:C87,2024,G5:G87)</f>
        <v>725.90778749999652</v>
      </c>
    </row>
    <row r="24" spans="1:11" x14ac:dyDescent="0.2">
      <c r="A24" s="2">
        <f t="shared" si="1"/>
        <v>44440</v>
      </c>
      <c r="B24" s="3">
        <f t="shared" si="2"/>
        <v>44440</v>
      </c>
      <c r="C24" s="3">
        <f t="shared" si="3"/>
        <v>2021</v>
      </c>
      <c r="D24" s="3">
        <v>21</v>
      </c>
      <c r="E24" s="1">
        <f t="shared" si="9"/>
        <v>29013.369999999981</v>
      </c>
      <c r="F24" s="1">
        <f t="shared" si="8"/>
        <v>580.26349374999995</v>
      </c>
      <c r="G24" s="1">
        <f t="shared" si="5"/>
        <v>126.93349374999991</v>
      </c>
      <c r="H24" s="1">
        <f t="shared" si="10"/>
        <v>453.33</v>
      </c>
      <c r="I24" s="8">
        <v>0</v>
      </c>
      <c r="J24" s="7">
        <f>E24-H24</f>
        <v>28560.039999999979</v>
      </c>
      <c r="K24" s="27" t="s">
        <v>10</v>
      </c>
    </row>
    <row r="25" spans="1:11" x14ac:dyDescent="0.2">
      <c r="A25" s="2">
        <f t="shared" si="1"/>
        <v>44470</v>
      </c>
      <c r="B25" s="3">
        <f t="shared" si="2"/>
        <v>44470</v>
      </c>
      <c r="C25" s="3">
        <f t="shared" si="3"/>
        <v>2021</v>
      </c>
      <c r="D25" s="3">
        <v>22</v>
      </c>
      <c r="E25" s="1">
        <f t="shared" si="9"/>
        <v>28560.039999999979</v>
      </c>
      <c r="F25" s="1">
        <f t="shared" si="8"/>
        <v>578.28017499999987</v>
      </c>
      <c r="G25" s="1">
        <f t="shared" si="5"/>
        <v>124.9501749999999</v>
      </c>
      <c r="H25" s="1">
        <f t="shared" si="10"/>
        <v>453.33</v>
      </c>
      <c r="I25" s="8">
        <v>0</v>
      </c>
      <c r="J25" s="7">
        <f>E25-H25</f>
        <v>28106.709999999977</v>
      </c>
      <c r="K25" s="28">
        <f>SUMIF(C5:C87,2025,G5:G87)</f>
        <v>440.30988749999659</v>
      </c>
    </row>
    <row r="26" spans="1:11" x14ac:dyDescent="0.2">
      <c r="A26" s="2">
        <f t="shared" si="1"/>
        <v>44501</v>
      </c>
      <c r="B26" s="3">
        <f t="shared" si="2"/>
        <v>44501</v>
      </c>
      <c r="C26" s="3">
        <f t="shared" si="3"/>
        <v>2021</v>
      </c>
      <c r="D26" s="3">
        <v>23</v>
      </c>
      <c r="E26" s="1">
        <f t="shared" si="9"/>
        <v>28106.709999999977</v>
      </c>
      <c r="F26" s="1">
        <f t="shared" si="8"/>
        <v>576.29685624999991</v>
      </c>
      <c r="G26" s="1">
        <f t="shared" si="5"/>
        <v>122.96685624999991</v>
      </c>
      <c r="H26" s="1">
        <f t="shared" si="10"/>
        <v>453.33</v>
      </c>
      <c r="I26" s="8">
        <v>0</v>
      </c>
      <c r="J26" s="7">
        <f t="shared" si="6"/>
        <v>27653.379999999976</v>
      </c>
      <c r="K26" s="27" t="s">
        <v>17</v>
      </c>
    </row>
    <row r="27" spans="1:11" x14ac:dyDescent="0.2">
      <c r="A27" s="2">
        <f t="shared" si="1"/>
        <v>44531</v>
      </c>
      <c r="B27" s="3">
        <f t="shared" si="2"/>
        <v>44531</v>
      </c>
      <c r="C27" s="3">
        <f t="shared" si="3"/>
        <v>2021</v>
      </c>
      <c r="D27" s="3">
        <v>24</v>
      </c>
      <c r="E27" s="1">
        <f t="shared" si="9"/>
        <v>27653.379999999976</v>
      </c>
      <c r="F27" s="1">
        <f t="shared" si="8"/>
        <v>574.31353749999994</v>
      </c>
      <c r="G27" s="1">
        <f t="shared" si="5"/>
        <v>120.9835374999999</v>
      </c>
      <c r="H27" s="1">
        <f t="shared" si="10"/>
        <v>453.33</v>
      </c>
      <c r="I27" s="8">
        <v>0</v>
      </c>
      <c r="J27" s="7">
        <f t="shared" si="6"/>
        <v>27200.049999999974</v>
      </c>
      <c r="K27" s="28">
        <f>SUMIF(C5:C87,2026,G5:G87)</f>
        <v>154.71198749999667</v>
      </c>
    </row>
    <row r="28" spans="1:11" x14ac:dyDescent="0.2">
      <c r="A28" s="2">
        <f t="shared" si="1"/>
        <v>44562</v>
      </c>
      <c r="B28" s="3">
        <f t="shared" si="2"/>
        <v>44562</v>
      </c>
      <c r="C28" s="3">
        <f t="shared" si="3"/>
        <v>2022</v>
      </c>
      <c r="D28" s="3">
        <v>25</v>
      </c>
      <c r="E28" s="1">
        <f t="shared" si="9"/>
        <v>27200.049999999974</v>
      </c>
      <c r="F28" s="1">
        <f t="shared" si="8"/>
        <v>572.33021874999986</v>
      </c>
      <c r="G28" s="1">
        <f t="shared" si="5"/>
        <v>119.00021874999987</v>
      </c>
      <c r="H28" s="1">
        <f t="shared" si="10"/>
        <v>453.33</v>
      </c>
      <c r="I28" s="8">
        <v>0</v>
      </c>
      <c r="J28" s="7">
        <f t="shared" si="6"/>
        <v>26746.719999999972</v>
      </c>
      <c r="K28" s="27" t="s">
        <v>19</v>
      </c>
    </row>
    <row r="29" spans="1:11" x14ac:dyDescent="0.2">
      <c r="A29" s="2">
        <f t="shared" si="1"/>
        <v>44593</v>
      </c>
      <c r="B29" s="3">
        <f t="shared" si="2"/>
        <v>44593</v>
      </c>
      <c r="C29" s="3">
        <f t="shared" si="3"/>
        <v>2022</v>
      </c>
      <c r="D29" s="3">
        <v>26</v>
      </c>
      <c r="E29" s="1">
        <f t="shared" si="9"/>
        <v>26746.719999999972</v>
      </c>
      <c r="F29" s="1">
        <f t="shared" si="8"/>
        <v>570.34689999999989</v>
      </c>
      <c r="G29" s="1">
        <f t="shared" si="5"/>
        <v>117.01689999999986</v>
      </c>
      <c r="H29" s="1">
        <f t="shared" si="10"/>
        <v>453.33</v>
      </c>
      <c r="I29" s="8">
        <v>0</v>
      </c>
      <c r="J29" s="7">
        <f t="shared" si="6"/>
        <v>26293.38999999997</v>
      </c>
      <c r="K29" s="28">
        <f>SUMIF(C5:C87,2027,G5:G87)</f>
        <v>0</v>
      </c>
    </row>
    <row r="30" spans="1:11" x14ac:dyDescent="0.2">
      <c r="A30" s="2">
        <f t="shared" si="1"/>
        <v>44621</v>
      </c>
      <c r="B30" s="3">
        <f t="shared" si="2"/>
        <v>44621</v>
      </c>
      <c r="C30" s="3">
        <f t="shared" si="3"/>
        <v>2022</v>
      </c>
      <c r="D30" s="3">
        <v>27</v>
      </c>
      <c r="E30" s="1">
        <f t="shared" si="9"/>
        <v>26293.38999999997</v>
      </c>
      <c r="F30" s="1">
        <f t="shared" si="8"/>
        <v>568.36358124999981</v>
      </c>
      <c r="G30" s="1">
        <f t="shared" si="5"/>
        <v>115.03358124999987</v>
      </c>
      <c r="H30" s="1">
        <f t="shared" si="10"/>
        <v>453.33</v>
      </c>
      <c r="I30" s="8">
        <v>0</v>
      </c>
      <c r="J30" s="7">
        <f>E30-H30</f>
        <v>25840.059999999969</v>
      </c>
      <c r="K30" s="27" t="s">
        <v>11</v>
      </c>
    </row>
    <row r="31" spans="1:11" x14ac:dyDescent="0.2">
      <c r="A31" s="2">
        <f t="shared" si="1"/>
        <v>44652</v>
      </c>
      <c r="B31" s="3">
        <f t="shared" si="2"/>
        <v>44652</v>
      </c>
      <c r="C31" s="3">
        <f t="shared" si="3"/>
        <v>2022</v>
      </c>
      <c r="D31" s="3">
        <v>28</v>
      </c>
      <c r="E31" s="1">
        <f t="shared" si="9"/>
        <v>25840.059999999969</v>
      </c>
      <c r="F31" s="1">
        <f t="shared" si="8"/>
        <v>566.38026249999984</v>
      </c>
      <c r="G31" s="1">
        <f t="shared" si="5"/>
        <v>113.05026249999986</v>
      </c>
      <c r="H31" s="1">
        <f t="shared" si="10"/>
        <v>453.33</v>
      </c>
      <c r="I31" s="8">
        <v>0</v>
      </c>
      <c r="J31" s="7">
        <f t="shared" si="6"/>
        <v>25386.729999999967</v>
      </c>
      <c r="K31" s="28">
        <f>SUMIF(C5:C87,"2020",H5:H87)+H4</f>
        <v>1359.99</v>
      </c>
    </row>
    <row r="32" spans="1:11" x14ac:dyDescent="0.2">
      <c r="A32" s="2">
        <f t="shared" si="1"/>
        <v>44682</v>
      </c>
      <c r="B32" s="3">
        <f t="shared" si="2"/>
        <v>44682</v>
      </c>
      <c r="C32" s="3">
        <f t="shared" si="3"/>
        <v>2022</v>
      </c>
      <c r="D32" s="3">
        <v>29</v>
      </c>
      <c r="E32" s="1">
        <f t="shared" si="9"/>
        <v>25386.729999999967</v>
      </c>
      <c r="F32" s="1">
        <f t="shared" si="8"/>
        <v>564.39694374999988</v>
      </c>
      <c r="G32" s="1">
        <f t="shared" si="5"/>
        <v>111.06694374999985</v>
      </c>
      <c r="H32" s="1">
        <f t="shared" si="10"/>
        <v>453.33</v>
      </c>
      <c r="I32" s="8">
        <v>0</v>
      </c>
      <c r="J32" s="7">
        <f t="shared" si="6"/>
        <v>24933.399999999965</v>
      </c>
      <c r="K32" s="27" t="s">
        <v>12</v>
      </c>
    </row>
    <row r="33" spans="1:11" x14ac:dyDescent="0.2">
      <c r="A33" s="2">
        <f t="shared" si="1"/>
        <v>44713</v>
      </c>
      <c r="B33" s="3">
        <f t="shared" si="2"/>
        <v>44713</v>
      </c>
      <c r="C33" s="3">
        <f t="shared" si="3"/>
        <v>2022</v>
      </c>
      <c r="D33" s="3">
        <v>30</v>
      </c>
      <c r="E33" s="1">
        <f t="shared" si="9"/>
        <v>24933.399999999965</v>
      </c>
      <c r="F33" s="1">
        <f t="shared" si="8"/>
        <v>562.4136249999998</v>
      </c>
      <c r="G33" s="1">
        <f t="shared" si="5"/>
        <v>109.08362499999986</v>
      </c>
      <c r="H33" s="1">
        <f t="shared" si="10"/>
        <v>453.33</v>
      </c>
      <c r="I33" s="8">
        <v>0</v>
      </c>
      <c r="J33" s="7">
        <f t="shared" si="6"/>
        <v>24480.069999999963</v>
      </c>
      <c r="K33" s="28">
        <f>SUMIF(C5:C87,"2021",H5:H87)</f>
        <v>5439.96</v>
      </c>
    </row>
    <row r="34" spans="1:11" x14ac:dyDescent="0.2">
      <c r="A34" s="2">
        <f t="shared" si="1"/>
        <v>44743</v>
      </c>
      <c r="B34" s="3">
        <f t="shared" si="2"/>
        <v>44743</v>
      </c>
      <c r="C34" s="3">
        <f t="shared" si="3"/>
        <v>2022</v>
      </c>
      <c r="D34" s="3">
        <v>31</v>
      </c>
      <c r="E34" s="1">
        <f t="shared" si="9"/>
        <v>24480.069999999963</v>
      </c>
      <c r="F34" s="1">
        <f t="shared" si="8"/>
        <v>560.43030624999983</v>
      </c>
      <c r="G34" s="1">
        <f t="shared" si="5"/>
        <v>107.10030624999983</v>
      </c>
      <c r="H34" s="1">
        <f t="shared" si="10"/>
        <v>453.33</v>
      </c>
      <c r="I34" s="8">
        <v>0</v>
      </c>
      <c r="J34" s="7">
        <f t="shared" si="6"/>
        <v>24026.739999999962</v>
      </c>
      <c r="K34" s="27" t="s">
        <v>13</v>
      </c>
    </row>
    <row r="35" spans="1:11" x14ac:dyDescent="0.2">
      <c r="A35" s="2">
        <f t="shared" si="1"/>
        <v>44774</v>
      </c>
      <c r="B35" s="3">
        <f t="shared" si="2"/>
        <v>44774</v>
      </c>
      <c r="C35" s="3">
        <f t="shared" si="3"/>
        <v>2022</v>
      </c>
      <c r="D35" s="3">
        <v>32</v>
      </c>
      <c r="E35" s="1">
        <f t="shared" si="9"/>
        <v>24026.739999999962</v>
      </c>
      <c r="F35" s="1">
        <f t="shared" si="8"/>
        <v>558.44698749999975</v>
      </c>
      <c r="G35" s="1">
        <f t="shared" si="5"/>
        <v>105.11698749999982</v>
      </c>
      <c r="H35" s="1">
        <f t="shared" si="10"/>
        <v>453.33</v>
      </c>
      <c r="I35" s="8">
        <v>0</v>
      </c>
      <c r="J35" s="7">
        <f>E35-H35</f>
        <v>23573.40999999996</v>
      </c>
      <c r="K35" s="28">
        <f>SUMIF(C5:C87,"2022",H5:H87)</f>
        <v>5439.96</v>
      </c>
    </row>
    <row r="36" spans="1:11" x14ac:dyDescent="0.2">
      <c r="A36" s="2">
        <f t="shared" si="1"/>
        <v>44805</v>
      </c>
      <c r="B36" s="3">
        <f t="shared" si="2"/>
        <v>44805</v>
      </c>
      <c r="C36" s="3">
        <f t="shared" si="3"/>
        <v>2022</v>
      </c>
      <c r="D36" s="3">
        <v>33</v>
      </c>
      <c r="E36" s="1">
        <f t="shared" si="9"/>
        <v>23573.40999999996</v>
      </c>
      <c r="F36" s="1">
        <f t="shared" si="8"/>
        <v>556.46366874999978</v>
      </c>
      <c r="G36" s="1">
        <f t="shared" si="5"/>
        <v>103.13366874999981</v>
      </c>
      <c r="H36" s="1">
        <f t="shared" si="10"/>
        <v>453.33</v>
      </c>
      <c r="I36" s="8">
        <v>0</v>
      </c>
      <c r="J36" s="7">
        <f t="shared" si="6"/>
        <v>23120.079999999958</v>
      </c>
      <c r="K36" s="27" t="s">
        <v>14</v>
      </c>
    </row>
    <row r="37" spans="1:11" x14ac:dyDescent="0.2">
      <c r="A37" s="2">
        <f t="shared" si="1"/>
        <v>44835</v>
      </c>
      <c r="B37" s="3">
        <f t="shared" si="2"/>
        <v>44835</v>
      </c>
      <c r="C37" s="3">
        <f t="shared" si="3"/>
        <v>2022</v>
      </c>
      <c r="D37" s="3">
        <v>34</v>
      </c>
      <c r="E37" s="1">
        <f t="shared" si="9"/>
        <v>23120.079999999958</v>
      </c>
      <c r="F37" s="1">
        <f t="shared" si="8"/>
        <v>554.48034999999982</v>
      </c>
      <c r="G37" s="1">
        <f t="shared" si="5"/>
        <v>101.15034999999982</v>
      </c>
      <c r="H37" s="1">
        <f t="shared" si="10"/>
        <v>453.33</v>
      </c>
      <c r="I37" s="8">
        <v>0</v>
      </c>
      <c r="J37" s="7">
        <f t="shared" si="6"/>
        <v>22666.749999999956</v>
      </c>
      <c r="K37" s="28">
        <f>SUMIF(C5:C87,"2023",H4:H87)</f>
        <v>5439.96</v>
      </c>
    </row>
    <row r="38" spans="1:11" x14ac:dyDescent="0.2">
      <c r="A38" s="2">
        <f t="shared" si="1"/>
        <v>44866</v>
      </c>
      <c r="B38" s="3">
        <f t="shared" si="2"/>
        <v>44866</v>
      </c>
      <c r="C38" s="3">
        <f t="shared" si="3"/>
        <v>2022</v>
      </c>
      <c r="D38" s="3">
        <v>35</v>
      </c>
      <c r="E38" s="1">
        <f t="shared" si="9"/>
        <v>22666.749999999956</v>
      </c>
      <c r="F38" s="1">
        <f t="shared" si="8"/>
        <v>552.49703124999974</v>
      </c>
      <c r="G38" s="1">
        <f t="shared" si="5"/>
        <v>99.167031249999809</v>
      </c>
      <c r="H38" s="1">
        <f t="shared" si="10"/>
        <v>453.33</v>
      </c>
      <c r="I38" s="8">
        <v>0</v>
      </c>
      <c r="J38" s="7">
        <f t="shared" si="6"/>
        <v>22213.419999999955</v>
      </c>
      <c r="K38" s="27" t="s">
        <v>15</v>
      </c>
    </row>
    <row r="39" spans="1:11" x14ac:dyDescent="0.2">
      <c r="A39" s="2">
        <f t="shared" si="1"/>
        <v>44896</v>
      </c>
      <c r="B39" s="3">
        <f t="shared" si="2"/>
        <v>44896</v>
      </c>
      <c r="C39" s="3">
        <f t="shared" si="3"/>
        <v>2022</v>
      </c>
      <c r="D39" s="3">
        <v>36</v>
      </c>
      <c r="E39" s="1">
        <f t="shared" si="9"/>
        <v>22213.419999999955</v>
      </c>
      <c r="F39" s="1">
        <f t="shared" si="8"/>
        <v>550.51371249999977</v>
      </c>
      <c r="G39" s="1">
        <f t="shared" si="5"/>
        <v>97.1837124999998</v>
      </c>
      <c r="H39" s="1">
        <f t="shared" si="10"/>
        <v>453.33</v>
      </c>
      <c r="I39" s="8">
        <v>0</v>
      </c>
      <c r="J39" s="7">
        <f t="shared" si="6"/>
        <v>21760.089999999953</v>
      </c>
      <c r="K39" s="28">
        <f>SUMIF(C5:C87,"2024",H4:H87)</f>
        <v>5439.96</v>
      </c>
    </row>
    <row r="40" spans="1:11" x14ac:dyDescent="0.2">
      <c r="A40" s="2">
        <f t="shared" si="1"/>
        <v>44927</v>
      </c>
      <c r="B40" s="3">
        <f t="shared" si="2"/>
        <v>44927</v>
      </c>
      <c r="C40" s="3">
        <f t="shared" si="3"/>
        <v>2023</v>
      </c>
      <c r="D40" s="3">
        <v>37</v>
      </c>
      <c r="E40" s="1">
        <f t="shared" si="9"/>
        <v>21760.089999999953</v>
      </c>
      <c r="F40" s="1">
        <f t="shared" si="8"/>
        <v>548.5303937499998</v>
      </c>
      <c r="G40" s="1">
        <f t="shared" si="5"/>
        <v>95.200393749999776</v>
      </c>
      <c r="H40" s="1">
        <f t="shared" si="10"/>
        <v>453.33</v>
      </c>
      <c r="I40" s="8">
        <v>0</v>
      </c>
      <c r="J40" s="7">
        <f>E40-H40</f>
        <v>21306.759999999951</v>
      </c>
      <c r="K40" s="27" t="s">
        <v>16</v>
      </c>
    </row>
    <row r="41" spans="1:11" x14ac:dyDescent="0.2">
      <c r="A41" s="2">
        <f t="shared" si="1"/>
        <v>44958</v>
      </c>
      <c r="B41" s="3">
        <f t="shared" si="2"/>
        <v>44958</v>
      </c>
      <c r="C41" s="3">
        <f t="shared" si="3"/>
        <v>2023</v>
      </c>
      <c r="D41" s="3">
        <v>38</v>
      </c>
      <c r="E41" s="1">
        <f t="shared" si="9"/>
        <v>21306.759999999951</v>
      </c>
      <c r="F41" s="1">
        <f t="shared" si="8"/>
        <v>546.54707499999972</v>
      </c>
      <c r="G41" s="1">
        <f t="shared" si="5"/>
        <v>93.217074999999781</v>
      </c>
      <c r="H41" s="1">
        <f t="shared" si="10"/>
        <v>453.33</v>
      </c>
      <c r="I41" s="8">
        <v>0</v>
      </c>
      <c r="J41" s="7">
        <f t="shared" si="6"/>
        <v>20853.429999999949</v>
      </c>
      <c r="K41" s="28">
        <f>SUMIF(C5:C87,"2025",H5:H87)</f>
        <v>5439.96</v>
      </c>
    </row>
    <row r="42" spans="1:11" x14ac:dyDescent="0.2">
      <c r="A42" s="2">
        <f t="shared" si="1"/>
        <v>44986</v>
      </c>
      <c r="B42" s="3">
        <f t="shared" si="2"/>
        <v>44986</v>
      </c>
      <c r="C42" s="3">
        <f t="shared" si="3"/>
        <v>2023</v>
      </c>
      <c r="D42" s="3">
        <v>39</v>
      </c>
      <c r="E42" s="1">
        <f t="shared" si="9"/>
        <v>20853.429999999949</v>
      </c>
      <c r="F42" s="1">
        <f t="shared" si="8"/>
        <v>544.56375624999976</v>
      </c>
      <c r="G42" s="1">
        <f t="shared" si="5"/>
        <v>91.233756249999772</v>
      </c>
      <c r="H42" s="1">
        <f t="shared" si="10"/>
        <v>453.33</v>
      </c>
      <c r="I42" s="8">
        <v>0</v>
      </c>
      <c r="J42" s="7">
        <f t="shared" si="6"/>
        <v>20400.099999999948</v>
      </c>
      <c r="K42" s="27" t="s">
        <v>18</v>
      </c>
    </row>
    <row r="43" spans="1:11" x14ac:dyDescent="0.2">
      <c r="A43" s="2">
        <f t="shared" si="1"/>
        <v>45017</v>
      </c>
      <c r="B43" s="3">
        <f t="shared" si="2"/>
        <v>45017</v>
      </c>
      <c r="C43" s="3">
        <f t="shared" si="3"/>
        <v>2023</v>
      </c>
      <c r="D43" s="3">
        <v>40</v>
      </c>
      <c r="E43" s="1">
        <f t="shared" si="9"/>
        <v>20400.099999999948</v>
      </c>
      <c r="F43" s="1">
        <f t="shared" si="8"/>
        <v>542.58043749999979</v>
      </c>
      <c r="G43" s="1">
        <f t="shared" si="5"/>
        <v>89.250437499999762</v>
      </c>
      <c r="H43" s="1">
        <f t="shared" si="10"/>
        <v>453.33</v>
      </c>
      <c r="I43" s="8">
        <v>0</v>
      </c>
      <c r="J43" s="7">
        <f t="shared" si="6"/>
        <v>19946.769999999946</v>
      </c>
      <c r="K43" s="28">
        <f>SUMIF(C7:C87,"2026",H7:H87)</f>
        <v>5440.2099999999364</v>
      </c>
    </row>
    <row r="44" spans="1:11" x14ac:dyDescent="0.2">
      <c r="A44" s="2">
        <f t="shared" si="1"/>
        <v>45047</v>
      </c>
      <c r="B44" s="3">
        <f t="shared" si="2"/>
        <v>45047</v>
      </c>
      <c r="C44" s="3">
        <f t="shared" si="3"/>
        <v>2023</v>
      </c>
      <c r="D44" s="3">
        <v>41</v>
      </c>
      <c r="E44" s="1">
        <f t="shared" si="9"/>
        <v>19946.769999999946</v>
      </c>
      <c r="F44" s="1">
        <f t="shared" si="8"/>
        <v>540.59711874999971</v>
      </c>
      <c r="G44" s="1">
        <f t="shared" si="5"/>
        <v>87.267118749999767</v>
      </c>
      <c r="H44" s="1">
        <f t="shared" si="10"/>
        <v>453.33</v>
      </c>
      <c r="I44" s="8">
        <v>0</v>
      </c>
      <c r="J44" s="7">
        <f>E44-H44</f>
        <v>19493.439999999944</v>
      </c>
      <c r="K44" s="27" t="s">
        <v>20</v>
      </c>
    </row>
    <row r="45" spans="1:11" x14ac:dyDescent="0.2">
      <c r="A45" s="2">
        <f t="shared" si="1"/>
        <v>45078</v>
      </c>
      <c r="B45" s="3">
        <f t="shared" si="2"/>
        <v>45078</v>
      </c>
      <c r="C45" s="3">
        <f t="shared" si="3"/>
        <v>2023</v>
      </c>
      <c r="D45" s="3">
        <v>42</v>
      </c>
      <c r="E45" s="1">
        <f t="shared" si="9"/>
        <v>19493.439999999944</v>
      </c>
      <c r="F45" s="1">
        <f t="shared" si="8"/>
        <v>538.61379999999974</v>
      </c>
      <c r="G45" s="1">
        <f t="shared" si="5"/>
        <v>85.283799999999744</v>
      </c>
      <c r="H45" s="1">
        <f t="shared" si="10"/>
        <v>453.33</v>
      </c>
      <c r="I45" s="8">
        <v>0</v>
      </c>
      <c r="J45" s="7">
        <f t="shared" si="6"/>
        <v>19040.109999999942</v>
      </c>
      <c r="K45" s="28">
        <f>SUMIF(C9:C87,"2027",H9:H87)</f>
        <v>0</v>
      </c>
    </row>
    <row r="46" spans="1:11" x14ac:dyDescent="0.2">
      <c r="A46" s="2">
        <f t="shared" si="1"/>
        <v>45108</v>
      </c>
      <c r="B46" s="3">
        <f t="shared" si="2"/>
        <v>45108</v>
      </c>
      <c r="C46" s="3">
        <f t="shared" si="3"/>
        <v>2023</v>
      </c>
      <c r="D46" s="3">
        <v>43</v>
      </c>
      <c r="E46" s="1">
        <f t="shared" si="9"/>
        <v>19040.109999999942</v>
      </c>
      <c r="F46" s="1">
        <f t="shared" si="8"/>
        <v>536.63048124999978</v>
      </c>
      <c r="G46" s="1">
        <f t="shared" si="5"/>
        <v>83.300481249999748</v>
      </c>
      <c r="H46" s="1">
        <f t="shared" si="10"/>
        <v>453.33</v>
      </c>
      <c r="I46" s="8">
        <v>0</v>
      </c>
      <c r="J46" s="7">
        <f t="shared" si="6"/>
        <v>18586.779999999941</v>
      </c>
      <c r="K46" s="35"/>
    </row>
    <row r="47" spans="1:11" x14ac:dyDescent="0.2">
      <c r="A47" s="2">
        <f t="shared" si="1"/>
        <v>45139</v>
      </c>
      <c r="B47" s="3">
        <f t="shared" si="2"/>
        <v>45139</v>
      </c>
      <c r="C47" s="3">
        <f t="shared" si="3"/>
        <v>2023</v>
      </c>
      <c r="D47" s="3">
        <v>44</v>
      </c>
      <c r="E47" s="1">
        <f t="shared" si="9"/>
        <v>18586.779999999941</v>
      </c>
      <c r="F47" s="1">
        <f t="shared" si="8"/>
        <v>534.64716249999969</v>
      </c>
      <c r="G47" s="1">
        <f t="shared" si="5"/>
        <v>81.317162499999739</v>
      </c>
      <c r="H47" s="1">
        <f t="shared" si="10"/>
        <v>453.33</v>
      </c>
      <c r="I47" s="8">
        <v>0</v>
      </c>
      <c r="J47" s="7">
        <f t="shared" si="6"/>
        <v>18133.449999999939</v>
      </c>
      <c r="K47" s="36"/>
    </row>
    <row r="48" spans="1:11" x14ac:dyDescent="0.2">
      <c r="A48" s="2">
        <f t="shared" si="1"/>
        <v>45170</v>
      </c>
      <c r="B48" s="3">
        <f t="shared" si="2"/>
        <v>45170</v>
      </c>
      <c r="C48" s="3">
        <f t="shared" si="3"/>
        <v>2023</v>
      </c>
      <c r="D48" s="3">
        <v>45</v>
      </c>
      <c r="E48" s="1">
        <f t="shared" si="9"/>
        <v>18133.449999999939</v>
      </c>
      <c r="F48" s="1">
        <f t="shared" si="8"/>
        <v>532.66384374999973</v>
      </c>
      <c r="G48" s="1">
        <f t="shared" si="5"/>
        <v>79.33384374999973</v>
      </c>
      <c r="H48" s="1">
        <f t="shared" si="10"/>
        <v>453.33</v>
      </c>
      <c r="I48" s="8">
        <v>0</v>
      </c>
      <c r="J48" s="7">
        <f t="shared" si="6"/>
        <v>17680.119999999937</v>
      </c>
      <c r="K48" s="36"/>
    </row>
    <row r="49" spans="1:11" x14ac:dyDescent="0.2">
      <c r="A49" s="2">
        <f t="shared" si="1"/>
        <v>45200</v>
      </c>
      <c r="B49" s="3">
        <f t="shared" si="2"/>
        <v>45200</v>
      </c>
      <c r="C49" s="3">
        <f t="shared" si="3"/>
        <v>2023</v>
      </c>
      <c r="D49" s="3">
        <v>46</v>
      </c>
      <c r="E49" s="1">
        <f t="shared" si="9"/>
        <v>17680.119999999937</v>
      </c>
      <c r="F49" s="1">
        <f t="shared" si="8"/>
        <v>530.68052499999976</v>
      </c>
      <c r="G49" s="1">
        <f t="shared" si="5"/>
        <v>77.35052499999972</v>
      </c>
      <c r="H49" s="1">
        <f t="shared" si="10"/>
        <v>453.33</v>
      </c>
      <c r="I49" s="8">
        <v>0</v>
      </c>
      <c r="J49" s="7">
        <f>E49-H49</f>
        <v>17226.789999999935</v>
      </c>
      <c r="K49" s="36"/>
    </row>
    <row r="50" spans="1:11" x14ac:dyDescent="0.2">
      <c r="A50" s="2">
        <f t="shared" si="1"/>
        <v>45231</v>
      </c>
      <c r="B50" s="3">
        <f t="shared" si="2"/>
        <v>45231</v>
      </c>
      <c r="C50" s="3">
        <f t="shared" si="3"/>
        <v>2023</v>
      </c>
      <c r="D50" s="3">
        <v>47</v>
      </c>
      <c r="E50" s="1">
        <f t="shared" si="9"/>
        <v>17226.789999999935</v>
      </c>
      <c r="F50" s="1">
        <f t="shared" si="8"/>
        <v>528.69720624999968</v>
      </c>
      <c r="G50" s="1">
        <f t="shared" si="5"/>
        <v>75.367206249999711</v>
      </c>
      <c r="H50" s="1">
        <f t="shared" si="10"/>
        <v>453.33</v>
      </c>
      <c r="I50" s="8">
        <v>0</v>
      </c>
      <c r="J50" s="7">
        <f t="shared" si="6"/>
        <v>16773.459999999934</v>
      </c>
      <c r="K50" s="36"/>
    </row>
    <row r="51" spans="1:11" x14ac:dyDescent="0.2">
      <c r="A51" s="2">
        <f t="shared" si="1"/>
        <v>45261</v>
      </c>
      <c r="B51" s="3">
        <f t="shared" si="2"/>
        <v>45261</v>
      </c>
      <c r="C51" s="3">
        <f t="shared" si="3"/>
        <v>2023</v>
      </c>
      <c r="D51" s="3">
        <v>48</v>
      </c>
      <c r="E51" s="1">
        <f t="shared" si="9"/>
        <v>16773.459999999934</v>
      </c>
      <c r="F51" s="1">
        <f t="shared" si="8"/>
        <v>526.71388749999971</v>
      </c>
      <c r="G51" s="1">
        <f t="shared" si="5"/>
        <v>73.383887499999716</v>
      </c>
      <c r="H51" s="1">
        <f t="shared" si="10"/>
        <v>453.33</v>
      </c>
      <c r="I51" s="8">
        <v>0</v>
      </c>
      <c r="J51" s="7">
        <f>E51-H51</f>
        <v>16320.129999999934</v>
      </c>
      <c r="K51" s="36"/>
    </row>
    <row r="52" spans="1:11" x14ac:dyDescent="0.2">
      <c r="A52" s="2">
        <f t="shared" si="1"/>
        <v>45292</v>
      </c>
      <c r="B52" s="3">
        <f t="shared" si="2"/>
        <v>45292</v>
      </c>
      <c r="C52" s="3">
        <f t="shared" si="3"/>
        <v>2024</v>
      </c>
      <c r="D52" s="3">
        <v>49</v>
      </c>
      <c r="E52" s="1">
        <f t="shared" si="9"/>
        <v>16320.129999999934</v>
      </c>
      <c r="F52" s="1">
        <f t="shared" si="8"/>
        <v>524.73056874999975</v>
      </c>
      <c r="G52" s="1">
        <f t="shared" si="5"/>
        <v>71.400568749999707</v>
      </c>
      <c r="H52" s="1">
        <f t="shared" si="10"/>
        <v>453.33</v>
      </c>
      <c r="I52" s="8">
        <v>0</v>
      </c>
      <c r="J52" s="7">
        <f t="shared" si="6"/>
        <v>15866.799999999934</v>
      </c>
      <c r="K52" s="36"/>
    </row>
    <row r="53" spans="1:11" x14ac:dyDescent="0.2">
      <c r="A53" s="2">
        <f t="shared" si="1"/>
        <v>45323</v>
      </c>
      <c r="B53" s="3">
        <f t="shared" si="2"/>
        <v>45323</v>
      </c>
      <c r="C53" s="3">
        <f t="shared" si="3"/>
        <v>2024</v>
      </c>
      <c r="D53" s="3">
        <v>50</v>
      </c>
      <c r="E53" s="1">
        <f t="shared" si="9"/>
        <v>15866.799999999934</v>
      </c>
      <c r="F53" s="1">
        <f t="shared" si="8"/>
        <v>522.74724999999967</v>
      </c>
      <c r="G53" s="1">
        <f t="shared" si="5"/>
        <v>69.417249999999711</v>
      </c>
      <c r="H53" s="1">
        <f t="shared" si="10"/>
        <v>453.33</v>
      </c>
      <c r="I53" s="8">
        <v>0</v>
      </c>
      <c r="J53" s="7">
        <f>E53-H53</f>
        <v>15413.469999999934</v>
      </c>
      <c r="K53" s="36"/>
    </row>
    <row r="54" spans="1:11" x14ac:dyDescent="0.2">
      <c r="A54" s="2">
        <f t="shared" si="1"/>
        <v>45352</v>
      </c>
      <c r="B54" s="3">
        <f t="shared" si="2"/>
        <v>45352</v>
      </c>
      <c r="C54" s="3">
        <f t="shared" si="3"/>
        <v>2024</v>
      </c>
      <c r="D54" s="3">
        <v>51</v>
      </c>
      <c r="E54" s="1">
        <f t="shared" si="9"/>
        <v>15413.469999999934</v>
      </c>
      <c r="F54" s="1">
        <f t="shared" si="8"/>
        <v>520.7639312499997</v>
      </c>
      <c r="G54" s="1">
        <f t="shared" si="5"/>
        <v>67.433931249999702</v>
      </c>
      <c r="H54" s="1">
        <f t="shared" si="10"/>
        <v>453.33</v>
      </c>
      <c r="I54" s="8">
        <v>0</v>
      </c>
      <c r="J54" s="7">
        <f t="shared" si="6"/>
        <v>14960.139999999934</v>
      </c>
      <c r="K54" s="36"/>
    </row>
    <row r="55" spans="1:11" x14ac:dyDescent="0.2">
      <c r="A55" s="2">
        <f t="shared" si="1"/>
        <v>45383</v>
      </c>
      <c r="B55" s="3">
        <f t="shared" si="2"/>
        <v>45383</v>
      </c>
      <c r="C55" s="3">
        <f t="shared" si="3"/>
        <v>2024</v>
      </c>
      <c r="D55" s="3">
        <v>52</v>
      </c>
      <c r="E55" s="1">
        <f t="shared" si="9"/>
        <v>14960.139999999934</v>
      </c>
      <c r="F55" s="1">
        <f t="shared" si="8"/>
        <v>518.78061249999973</v>
      </c>
      <c r="G55" s="1">
        <f t="shared" si="5"/>
        <v>65.450612499999707</v>
      </c>
      <c r="H55" s="1">
        <f t="shared" si="10"/>
        <v>453.33</v>
      </c>
      <c r="I55" s="8">
        <v>0</v>
      </c>
      <c r="J55" s="7">
        <f t="shared" si="6"/>
        <v>14506.809999999934</v>
      </c>
      <c r="K55" s="36"/>
    </row>
    <row r="56" spans="1:11" x14ac:dyDescent="0.2">
      <c r="A56" s="2">
        <f t="shared" si="1"/>
        <v>45413</v>
      </c>
      <c r="B56" s="3">
        <f t="shared" si="2"/>
        <v>45413</v>
      </c>
      <c r="C56" s="3">
        <f t="shared" si="3"/>
        <v>2024</v>
      </c>
      <c r="D56" s="3">
        <v>53</v>
      </c>
      <c r="E56" s="1">
        <f t="shared" si="9"/>
        <v>14506.809999999934</v>
      </c>
      <c r="F56" s="1">
        <f t="shared" si="8"/>
        <v>516.79729374999965</v>
      </c>
      <c r="G56" s="1">
        <f t="shared" si="5"/>
        <v>63.467293749999705</v>
      </c>
      <c r="H56" s="1">
        <f t="shared" si="10"/>
        <v>453.33</v>
      </c>
      <c r="I56" s="8">
        <v>0</v>
      </c>
      <c r="J56" s="7">
        <f t="shared" si="6"/>
        <v>14053.479999999934</v>
      </c>
      <c r="K56" s="36"/>
    </row>
    <row r="57" spans="1:11" x14ac:dyDescent="0.2">
      <c r="A57" s="2">
        <f t="shared" si="1"/>
        <v>45444</v>
      </c>
      <c r="B57" s="3">
        <f t="shared" si="2"/>
        <v>45444</v>
      </c>
      <c r="C57" s="3">
        <f t="shared" si="3"/>
        <v>2024</v>
      </c>
      <c r="D57" s="3">
        <v>54</v>
      </c>
      <c r="E57" s="1">
        <f t="shared" si="9"/>
        <v>14053.479999999934</v>
      </c>
      <c r="F57" s="1">
        <f t="shared" si="8"/>
        <v>514.81397499999969</v>
      </c>
      <c r="G57" s="1">
        <f t="shared" si="5"/>
        <v>61.48397499999971</v>
      </c>
      <c r="H57" s="1">
        <f t="shared" si="10"/>
        <v>453.33</v>
      </c>
      <c r="I57" s="8">
        <v>0</v>
      </c>
      <c r="J57" s="7">
        <f t="shared" si="6"/>
        <v>13600.149999999934</v>
      </c>
      <c r="K57" s="36"/>
    </row>
    <row r="58" spans="1:11" x14ac:dyDescent="0.2">
      <c r="A58" s="2">
        <f t="shared" si="1"/>
        <v>45474</v>
      </c>
      <c r="B58" s="3">
        <f t="shared" si="2"/>
        <v>45474</v>
      </c>
      <c r="C58" s="3">
        <f t="shared" si="3"/>
        <v>2024</v>
      </c>
      <c r="D58" s="3">
        <v>55</v>
      </c>
      <c r="E58" s="1">
        <f t="shared" si="9"/>
        <v>13600.149999999934</v>
      </c>
      <c r="F58" s="1">
        <f t="shared" si="8"/>
        <v>512.83065624999972</v>
      </c>
      <c r="G58" s="1">
        <f t="shared" si="5"/>
        <v>59.500656249999707</v>
      </c>
      <c r="H58" s="1">
        <f t="shared" si="10"/>
        <v>453.33</v>
      </c>
      <c r="I58" s="8">
        <v>0</v>
      </c>
      <c r="J58" s="7">
        <f>E58-H58</f>
        <v>13146.819999999934</v>
      </c>
      <c r="K58" s="36"/>
    </row>
    <row r="59" spans="1:11" x14ac:dyDescent="0.2">
      <c r="A59" s="2">
        <f t="shared" si="1"/>
        <v>45505</v>
      </c>
      <c r="B59" s="3">
        <f t="shared" si="2"/>
        <v>45505</v>
      </c>
      <c r="C59" s="3">
        <f t="shared" si="3"/>
        <v>2024</v>
      </c>
      <c r="D59" s="3">
        <v>56</v>
      </c>
      <c r="E59" s="1">
        <f t="shared" si="9"/>
        <v>13146.819999999934</v>
      </c>
      <c r="F59" s="1">
        <f t="shared" si="8"/>
        <v>510.8473374999997</v>
      </c>
      <c r="G59" s="1">
        <f t="shared" si="5"/>
        <v>57.517337499999712</v>
      </c>
      <c r="H59" s="1">
        <f t="shared" si="10"/>
        <v>453.33</v>
      </c>
      <c r="I59" s="8">
        <v>0</v>
      </c>
      <c r="J59" s="7">
        <f t="shared" si="6"/>
        <v>12693.489999999934</v>
      </c>
      <c r="K59" s="36"/>
    </row>
    <row r="60" spans="1:11" x14ac:dyDescent="0.2">
      <c r="A60" s="2">
        <f t="shared" si="1"/>
        <v>45536</v>
      </c>
      <c r="B60" s="3">
        <f t="shared" si="2"/>
        <v>45536</v>
      </c>
      <c r="C60" s="3">
        <f t="shared" si="3"/>
        <v>2024</v>
      </c>
      <c r="D60" s="3">
        <v>57</v>
      </c>
      <c r="E60" s="1">
        <f t="shared" si="9"/>
        <v>12693.489999999934</v>
      </c>
      <c r="F60" s="1">
        <f t="shared" si="8"/>
        <v>508.86401874999967</v>
      </c>
      <c r="G60" s="1">
        <f t="shared" si="5"/>
        <v>55.53401874999971</v>
      </c>
      <c r="H60" s="1">
        <f t="shared" si="10"/>
        <v>453.33</v>
      </c>
      <c r="I60" s="8">
        <v>0</v>
      </c>
      <c r="J60" s="7">
        <f t="shared" si="6"/>
        <v>12240.159999999934</v>
      </c>
      <c r="K60" s="36"/>
    </row>
    <row r="61" spans="1:11" x14ac:dyDescent="0.2">
      <c r="A61" s="2">
        <f t="shared" si="1"/>
        <v>45566</v>
      </c>
      <c r="B61" s="3">
        <f t="shared" si="2"/>
        <v>45566</v>
      </c>
      <c r="C61" s="3">
        <f t="shared" si="3"/>
        <v>2024</v>
      </c>
      <c r="D61" s="3">
        <v>58</v>
      </c>
      <c r="E61" s="1">
        <f t="shared" si="9"/>
        <v>12240.159999999934</v>
      </c>
      <c r="F61" s="1">
        <f t="shared" si="8"/>
        <v>506.88069999999971</v>
      </c>
      <c r="G61" s="1">
        <f t="shared" si="5"/>
        <v>53.550699999999715</v>
      </c>
      <c r="H61" s="1">
        <f t="shared" si="10"/>
        <v>453.33</v>
      </c>
      <c r="I61" s="8">
        <v>0</v>
      </c>
      <c r="J61" s="7">
        <f t="shared" si="6"/>
        <v>11786.829999999934</v>
      </c>
      <c r="K61" s="36"/>
    </row>
    <row r="62" spans="1:11" x14ac:dyDescent="0.2">
      <c r="A62" s="2">
        <f t="shared" si="1"/>
        <v>45597</v>
      </c>
      <c r="B62" s="3">
        <f t="shared" si="2"/>
        <v>45597</v>
      </c>
      <c r="C62" s="3">
        <f t="shared" si="3"/>
        <v>2024</v>
      </c>
      <c r="D62" s="3">
        <v>59</v>
      </c>
      <c r="E62" s="1">
        <f t="shared" si="9"/>
        <v>11786.829999999934</v>
      </c>
      <c r="F62" s="1">
        <f t="shared" si="8"/>
        <v>504.89738124999968</v>
      </c>
      <c r="G62" s="1">
        <f t="shared" si="5"/>
        <v>51.567381249999706</v>
      </c>
      <c r="H62" s="1">
        <f t="shared" si="10"/>
        <v>453.33</v>
      </c>
      <c r="I62" s="8">
        <v>0</v>
      </c>
      <c r="J62" s="7">
        <f>E62-H62</f>
        <v>11333.499999999935</v>
      </c>
      <c r="K62" s="36"/>
    </row>
    <row r="63" spans="1:11" x14ac:dyDescent="0.2">
      <c r="A63" s="2">
        <f t="shared" si="1"/>
        <v>45627</v>
      </c>
      <c r="B63" s="3">
        <f t="shared" si="2"/>
        <v>45627</v>
      </c>
      <c r="C63" s="3">
        <f t="shared" si="3"/>
        <v>2024</v>
      </c>
      <c r="D63" s="3">
        <v>60</v>
      </c>
      <c r="E63" s="1">
        <f t="shared" si="9"/>
        <v>11333.499999999935</v>
      </c>
      <c r="F63" s="1">
        <f t="shared" si="8"/>
        <v>502.91406249999972</v>
      </c>
      <c r="G63" s="1">
        <f t="shared" si="5"/>
        <v>49.58406249999971</v>
      </c>
      <c r="H63" s="1">
        <f t="shared" si="10"/>
        <v>453.33</v>
      </c>
      <c r="I63" s="8">
        <v>0</v>
      </c>
      <c r="J63" s="7">
        <f>E63-H63</f>
        <v>10880.169999999935</v>
      </c>
      <c r="K63" s="36"/>
    </row>
    <row r="64" spans="1:11" x14ac:dyDescent="0.2">
      <c r="A64" s="2">
        <f t="shared" si="1"/>
        <v>45658</v>
      </c>
      <c r="B64" s="3">
        <f t="shared" si="2"/>
        <v>45658</v>
      </c>
      <c r="C64" s="3">
        <f t="shared" si="3"/>
        <v>2025</v>
      </c>
      <c r="D64" s="3">
        <v>61</v>
      </c>
      <c r="E64" s="1">
        <f t="shared" si="9"/>
        <v>10880.169999999935</v>
      </c>
      <c r="F64" s="1">
        <f t="shared" si="8"/>
        <v>500.93074374999969</v>
      </c>
      <c r="G64" s="1">
        <f t="shared" si="5"/>
        <v>47.600743749999708</v>
      </c>
      <c r="H64" s="1">
        <f t="shared" si="10"/>
        <v>453.33</v>
      </c>
      <c r="I64" s="8">
        <v>0</v>
      </c>
      <c r="J64" s="7">
        <f t="shared" ref="J64:J86" si="11">E64-H64</f>
        <v>10426.839999999935</v>
      </c>
      <c r="K64" s="36"/>
    </row>
    <row r="65" spans="1:11" x14ac:dyDescent="0.2">
      <c r="A65" s="2">
        <f t="shared" si="1"/>
        <v>45689</v>
      </c>
      <c r="B65" s="3">
        <f t="shared" si="2"/>
        <v>45689</v>
      </c>
      <c r="C65" s="3">
        <f t="shared" si="3"/>
        <v>2025</v>
      </c>
      <c r="D65" s="3">
        <v>62</v>
      </c>
      <c r="E65" s="1">
        <f t="shared" si="9"/>
        <v>10426.839999999935</v>
      </c>
      <c r="F65" s="1">
        <f t="shared" si="8"/>
        <v>498.94742499999973</v>
      </c>
      <c r="G65" s="1">
        <f t="shared" si="5"/>
        <v>45.617424999999713</v>
      </c>
      <c r="H65" s="1">
        <f t="shared" si="10"/>
        <v>453.33</v>
      </c>
      <c r="I65" s="8">
        <v>0</v>
      </c>
      <c r="J65" s="7">
        <f t="shared" si="11"/>
        <v>9973.5099999999347</v>
      </c>
      <c r="K65" s="36"/>
    </row>
    <row r="66" spans="1:11" x14ac:dyDescent="0.2">
      <c r="A66" s="2">
        <f t="shared" si="1"/>
        <v>45717</v>
      </c>
      <c r="B66" s="3">
        <f t="shared" si="2"/>
        <v>45717</v>
      </c>
      <c r="C66" s="3">
        <f t="shared" si="3"/>
        <v>2025</v>
      </c>
      <c r="D66" s="3">
        <v>63</v>
      </c>
      <c r="E66" s="1">
        <f t="shared" si="9"/>
        <v>9973.5099999999347</v>
      </c>
      <c r="F66" s="1">
        <f t="shared" si="8"/>
        <v>496.9641062499997</v>
      </c>
      <c r="G66" s="1">
        <f t="shared" si="5"/>
        <v>43.634106249999711</v>
      </c>
      <c r="H66" s="1">
        <f t="shared" si="10"/>
        <v>453.33</v>
      </c>
      <c r="I66" s="8">
        <v>0</v>
      </c>
      <c r="J66" s="7">
        <f t="shared" si="11"/>
        <v>9520.1799999999348</v>
      </c>
      <c r="K66" s="36"/>
    </row>
    <row r="67" spans="1:11" x14ac:dyDescent="0.2">
      <c r="A67" s="2">
        <f t="shared" si="1"/>
        <v>45748</v>
      </c>
      <c r="B67" s="3">
        <f t="shared" si="2"/>
        <v>45748</v>
      </c>
      <c r="C67" s="3">
        <f t="shared" si="3"/>
        <v>2025</v>
      </c>
      <c r="D67" s="3">
        <v>64</v>
      </c>
      <c r="E67" s="1">
        <f t="shared" si="9"/>
        <v>9520.1799999999348</v>
      </c>
      <c r="F67" s="1">
        <f t="shared" si="8"/>
        <v>494.98078749999968</v>
      </c>
      <c r="G67" s="1">
        <f t="shared" si="5"/>
        <v>41.650787499999716</v>
      </c>
      <c r="H67" s="1">
        <f t="shared" si="10"/>
        <v>453.33</v>
      </c>
      <c r="I67" s="8">
        <v>0</v>
      </c>
      <c r="J67" s="7">
        <f t="shared" si="11"/>
        <v>9066.8499999999349</v>
      </c>
      <c r="K67" s="36"/>
    </row>
    <row r="68" spans="1:11" x14ac:dyDescent="0.2">
      <c r="A68" s="2">
        <f t="shared" si="1"/>
        <v>45778</v>
      </c>
      <c r="B68" s="3">
        <f t="shared" si="2"/>
        <v>45778</v>
      </c>
      <c r="C68" s="3">
        <f t="shared" si="3"/>
        <v>2025</v>
      </c>
      <c r="D68" s="3">
        <v>65</v>
      </c>
      <c r="E68" s="1">
        <f t="shared" si="9"/>
        <v>9066.8499999999349</v>
      </c>
      <c r="F68" s="1">
        <f t="shared" si="8"/>
        <v>492.99746874999971</v>
      </c>
      <c r="G68" s="1">
        <f t="shared" si="5"/>
        <v>39.667468749999713</v>
      </c>
      <c r="H68" s="1">
        <f t="shared" si="10"/>
        <v>453.33</v>
      </c>
      <c r="I68" s="8">
        <v>0</v>
      </c>
      <c r="J68" s="7">
        <f t="shared" si="11"/>
        <v>8613.519999999935</v>
      </c>
      <c r="K68" s="36"/>
    </row>
    <row r="69" spans="1:11" x14ac:dyDescent="0.2">
      <c r="A69" s="2">
        <f t="shared" si="1"/>
        <v>45809</v>
      </c>
      <c r="B69" s="3">
        <f t="shared" si="2"/>
        <v>45809</v>
      </c>
      <c r="C69" s="3">
        <f t="shared" si="3"/>
        <v>2025</v>
      </c>
      <c r="D69" s="3">
        <v>66</v>
      </c>
      <c r="E69" s="1">
        <f t="shared" si="9"/>
        <v>8613.519999999935</v>
      </c>
      <c r="F69" s="1">
        <f t="shared" si="8"/>
        <v>491.01414999999969</v>
      </c>
      <c r="G69" s="1">
        <f t="shared" si="5"/>
        <v>37.684149999999711</v>
      </c>
      <c r="H69" s="1">
        <f t="shared" si="10"/>
        <v>453.33</v>
      </c>
      <c r="I69" s="8">
        <v>0</v>
      </c>
      <c r="J69" s="7">
        <f t="shared" si="11"/>
        <v>8160.189999999935</v>
      </c>
      <c r="K69" s="36"/>
    </row>
    <row r="70" spans="1:11" x14ac:dyDescent="0.2">
      <c r="A70" s="2">
        <f t="shared" ref="A70:A87" si="12">EDATE(A69,1)</f>
        <v>45839</v>
      </c>
      <c r="B70" s="3">
        <f t="shared" ref="B70:B87" si="13">A70</f>
        <v>45839</v>
      </c>
      <c r="C70" s="3">
        <f t="shared" ref="C70:C87" si="14">YEAR(B70)</f>
        <v>2025</v>
      </c>
      <c r="D70" s="3">
        <v>67</v>
      </c>
      <c r="E70" s="1">
        <f t="shared" si="9"/>
        <v>8160.189999999935</v>
      </c>
      <c r="F70" s="1">
        <f t="shared" si="8"/>
        <v>489.03083124999972</v>
      </c>
      <c r="G70" s="1">
        <f t="shared" ref="G70:G87" si="15">E70*5.25%/12</f>
        <v>35.700831249999716</v>
      </c>
      <c r="H70" s="1">
        <f t="shared" si="10"/>
        <v>453.33</v>
      </c>
      <c r="I70" s="8">
        <v>0</v>
      </c>
      <c r="J70" s="7">
        <f t="shared" si="11"/>
        <v>7706.8599999999351</v>
      </c>
      <c r="K70" s="36"/>
    </row>
    <row r="71" spans="1:11" x14ac:dyDescent="0.2">
      <c r="A71" s="2">
        <f t="shared" si="12"/>
        <v>45870</v>
      </c>
      <c r="B71" s="3">
        <f t="shared" si="13"/>
        <v>45870</v>
      </c>
      <c r="C71" s="3">
        <f t="shared" si="14"/>
        <v>2025</v>
      </c>
      <c r="D71" s="3">
        <v>68</v>
      </c>
      <c r="E71" s="1">
        <f t="shared" si="9"/>
        <v>7706.8599999999351</v>
      </c>
      <c r="F71" s="1">
        <f t="shared" si="8"/>
        <v>487.0475124999997</v>
      </c>
      <c r="G71" s="1">
        <f t="shared" si="15"/>
        <v>33.717512499999714</v>
      </c>
      <c r="H71" s="1">
        <f t="shared" si="10"/>
        <v>453.33</v>
      </c>
      <c r="I71" s="8">
        <v>0</v>
      </c>
      <c r="J71" s="7">
        <f t="shared" si="11"/>
        <v>7253.5299999999352</v>
      </c>
      <c r="K71" s="36"/>
    </row>
    <row r="72" spans="1:11" x14ac:dyDescent="0.2">
      <c r="A72" s="2">
        <f t="shared" si="12"/>
        <v>45901</v>
      </c>
      <c r="B72" s="3">
        <f t="shared" si="13"/>
        <v>45901</v>
      </c>
      <c r="C72" s="3">
        <f t="shared" si="14"/>
        <v>2025</v>
      </c>
      <c r="D72" s="3">
        <v>69</v>
      </c>
      <c r="E72" s="1">
        <f t="shared" si="9"/>
        <v>7253.5299999999352</v>
      </c>
      <c r="F72" s="1">
        <f t="shared" si="8"/>
        <v>485.06419374999967</v>
      </c>
      <c r="G72" s="1">
        <f t="shared" si="15"/>
        <v>31.734193749999715</v>
      </c>
      <c r="H72" s="1">
        <f t="shared" si="10"/>
        <v>453.33</v>
      </c>
      <c r="I72" s="8">
        <v>0</v>
      </c>
      <c r="J72" s="7">
        <f t="shared" si="11"/>
        <v>6800.1999999999352</v>
      </c>
      <c r="K72" s="36"/>
    </row>
    <row r="73" spans="1:11" x14ac:dyDescent="0.2">
      <c r="A73" s="2">
        <f t="shared" si="12"/>
        <v>45931</v>
      </c>
      <c r="B73" s="3">
        <f t="shared" si="13"/>
        <v>45931</v>
      </c>
      <c r="C73" s="3">
        <f t="shared" si="14"/>
        <v>2025</v>
      </c>
      <c r="D73" s="3">
        <v>70</v>
      </c>
      <c r="E73" s="1">
        <f t="shared" si="9"/>
        <v>6800.1999999999352</v>
      </c>
      <c r="F73" s="1">
        <f t="shared" si="8"/>
        <v>483.08087499999971</v>
      </c>
      <c r="G73" s="1">
        <f t="shared" si="15"/>
        <v>29.750874999999713</v>
      </c>
      <c r="H73" s="1">
        <f t="shared" si="10"/>
        <v>453.33</v>
      </c>
      <c r="I73" s="8">
        <v>0</v>
      </c>
      <c r="J73" s="7">
        <f t="shared" si="11"/>
        <v>6346.8699999999353</v>
      </c>
      <c r="K73" s="36"/>
    </row>
    <row r="74" spans="1:11" x14ac:dyDescent="0.2">
      <c r="A74" s="2">
        <f t="shared" si="12"/>
        <v>45962</v>
      </c>
      <c r="B74" s="3">
        <f t="shared" si="13"/>
        <v>45962</v>
      </c>
      <c r="C74" s="3">
        <f t="shared" si="14"/>
        <v>2025</v>
      </c>
      <c r="D74" s="3">
        <v>71</v>
      </c>
      <c r="E74" s="1">
        <f t="shared" si="9"/>
        <v>6346.8699999999353</v>
      </c>
      <c r="F74" s="1">
        <f t="shared" si="8"/>
        <v>481.09755624999968</v>
      </c>
      <c r="G74" s="1">
        <f t="shared" si="15"/>
        <v>27.767556249999714</v>
      </c>
      <c r="H74" s="1">
        <f t="shared" si="10"/>
        <v>453.33</v>
      </c>
      <c r="I74" s="8">
        <v>0</v>
      </c>
      <c r="J74" s="7">
        <f t="shared" si="11"/>
        <v>5893.5399999999354</v>
      </c>
      <c r="K74" s="36"/>
    </row>
    <row r="75" spans="1:11" x14ac:dyDescent="0.2">
      <c r="A75" s="2">
        <f t="shared" si="12"/>
        <v>45992</v>
      </c>
      <c r="B75" s="3">
        <f t="shared" si="13"/>
        <v>45992</v>
      </c>
      <c r="C75" s="3">
        <f t="shared" si="14"/>
        <v>2025</v>
      </c>
      <c r="D75" s="3">
        <v>72</v>
      </c>
      <c r="E75" s="1">
        <f t="shared" si="9"/>
        <v>5893.5399999999354</v>
      </c>
      <c r="F75" s="1">
        <f t="shared" ref="F75:F87" si="16">G75+H75</f>
        <v>479.11423749999972</v>
      </c>
      <c r="G75" s="1">
        <f t="shared" si="15"/>
        <v>25.784237499999715</v>
      </c>
      <c r="H75" s="1">
        <f t="shared" si="10"/>
        <v>453.33</v>
      </c>
      <c r="I75" s="8">
        <v>0</v>
      </c>
      <c r="J75" s="7">
        <f t="shared" si="11"/>
        <v>5440.2099999999355</v>
      </c>
      <c r="K75" s="36"/>
    </row>
    <row r="76" spans="1:11" x14ac:dyDescent="0.2">
      <c r="A76" s="2">
        <f t="shared" si="12"/>
        <v>46023</v>
      </c>
      <c r="B76" s="3">
        <f t="shared" si="13"/>
        <v>46023</v>
      </c>
      <c r="C76" s="3">
        <f t="shared" si="14"/>
        <v>2026</v>
      </c>
      <c r="D76" s="3">
        <v>73</v>
      </c>
      <c r="E76" s="1">
        <f t="shared" ref="E76:E86" si="17">J75</f>
        <v>5440.2099999999355</v>
      </c>
      <c r="F76" s="1">
        <f t="shared" si="16"/>
        <v>477.13091874999969</v>
      </c>
      <c r="G76" s="1">
        <f t="shared" si="15"/>
        <v>23.800918749999713</v>
      </c>
      <c r="H76" s="1">
        <f t="shared" si="10"/>
        <v>453.33</v>
      </c>
      <c r="I76" s="8">
        <v>0</v>
      </c>
      <c r="J76" s="7">
        <f t="shared" si="11"/>
        <v>4986.8799999999355</v>
      </c>
      <c r="K76" s="36"/>
    </row>
    <row r="77" spans="1:11" x14ac:dyDescent="0.2">
      <c r="A77" s="2">
        <f t="shared" si="12"/>
        <v>46054</v>
      </c>
      <c r="B77" s="3">
        <f t="shared" si="13"/>
        <v>46054</v>
      </c>
      <c r="C77" s="3">
        <f t="shared" si="14"/>
        <v>2026</v>
      </c>
      <c r="D77" s="3">
        <v>74</v>
      </c>
      <c r="E77" s="1">
        <f t="shared" si="17"/>
        <v>4986.8799999999355</v>
      </c>
      <c r="F77" s="1">
        <f t="shared" si="16"/>
        <v>475.14759999999973</v>
      </c>
      <c r="G77" s="1">
        <f t="shared" si="15"/>
        <v>21.817599999999718</v>
      </c>
      <c r="H77" s="1">
        <f t="shared" si="10"/>
        <v>453.33</v>
      </c>
      <c r="I77" s="8">
        <v>0</v>
      </c>
      <c r="J77" s="7">
        <f t="shared" si="11"/>
        <v>4533.5499999999356</v>
      </c>
      <c r="K77" s="36"/>
    </row>
    <row r="78" spans="1:11" x14ac:dyDescent="0.2">
      <c r="A78" s="2">
        <f t="shared" si="12"/>
        <v>46082</v>
      </c>
      <c r="B78" s="3">
        <f t="shared" si="13"/>
        <v>46082</v>
      </c>
      <c r="C78" s="3">
        <f t="shared" si="14"/>
        <v>2026</v>
      </c>
      <c r="D78" s="3">
        <v>75</v>
      </c>
      <c r="E78" s="1">
        <f t="shared" si="17"/>
        <v>4533.5499999999356</v>
      </c>
      <c r="F78" s="1">
        <f t="shared" si="16"/>
        <v>473.1642812499997</v>
      </c>
      <c r="G78" s="1">
        <f t="shared" si="15"/>
        <v>19.834281249999716</v>
      </c>
      <c r="H78" s="1">
        <f t="shared" ref="H78:H87" si="18">ROUND(($E$12-$I$12)*16%/12,2)</f>
        <v>453.33</v>
      </c>
      <c r="I78" s="8">
        <v>0</v>
      </c>
      <c r="J78" s="7">
        <f t="shared" si="11"/>
        <v>4080.2199999999357</v>
      </c>
      <c r="K78" s="36"/>
    </row>
    <row r="79" spans="1:11" x14ac:dyDescent="0.2">
      <c r="A79" s="2">
        <f t="shared" si="12"/>
        <v>46113</v>
      </c>
      <c r="B79" s="3">
        <f t="shared" si="13"/>
        <v>46113</v>
      </c>
      <c r="C79" s="3">
        <f t="shared" si="14"/>
        <v>2026</v>
      </c>
      <c r="D79" s="3">
        <v>76</v>
      </c>
      <c r="E79" s="1">
        <f t="shared" si="17"/>
        <v>4080.2199999999357</v>
      </c>
      <c r="F79" s="1">
        <f t="shared" si="16"/>
        <v>471.18096249999968</v>
      </c>
      <c r="G79" s="1">
        <f t="shared" si="15"/>
        <v>17.850962499999717</v>
      </c>
      <c r="H79" s="1">
        <f t="shared" si="18"/>
        <v>453.33</v>
      </c>
      <c r="I79" s="8">
        <v>0</v>
      </c>
      <c r="J79" s="7">
        <f t="shared" si="11"/>
        <v>3626.8899999999358</v>
      </c>
      <c r="K79" s="36"/>
    </row>
    <row r="80" spans="1:11" x14ac:dyDescent="0.2">
      <c r="A80" s="2">
        <f t="shared" si="12"/>
        <v>46143</v>
      </c>
      <c r="B80" s="3">
        <f t="shared" si="13"/>
        <v>46143</v>
      </c>
      <c r="C80" s="3">
        <f t="shared" si="14"/>
        <v>2026</v>
      </c>
      <c r="D80" s="3">
        <v>77</v>
      </c>
      <c r="E80" s="1">
        <f t="shared" si="17"/>
        <v>3626.8899999999358</v>
      </c>
      <c r="F80" s="1">
        <f t="shared" si="16"/>
        <v>469.19764374999971</v>
      </c>
      <c r="G80" s="1">
        <f t="shared" si="15"/>
        <v>15.867643749999717</v>
      </c>
      <c r="H80" s="1">
        <f t="shared" si="18"/>
        <v>453.33</v>
      </c>
      <c r="I80" s="8">
        <v>0</v>
      </c>
      <c r="J80" s="7">
        <f t="shared" si="11"/>
        <v>3173.5599999999358</v>
      </c>
      <c r="K80" s="36"/>
    </row>
    <row r="81" spans="1:11" x14ac:dyDescent="0.2">
      <c r="A81" s="2">
        <f t="shared" si="12"/>
        <v>46174</v>
      </c>
      <c r="B81" s="3">
        <f t="shared" si="13"/>
        <v>46174</v>
      </c>
      <c r="C81" s="3">
        <f t="shared" si="14"/>
        <v>2026</v>
      </c>
      <c r="D81" s="3">
        <v>78</v>
      </c>
      <c r="E81" s="1">
        <f t="shared" si="17"/>
        <v>3173.5599999999358</v>
      </c>
      <c r="F81" s="1">
        <f t="shared" si="16"/>
        <v>467.21432499999969</v>
      </c>
      <c r="G81" s="1">
        <f t="shared" si="15"/>
        <v>13.88432499999972</v>
      </c>
      <c r="H81" s="1">
        <f t="shared" si="18"/>
        <v>453.33</v>
      </c>
      <c r="I81" s="8">
        <v>0</v>
      </c>
      <c r="J81" s="7">
        <f t="shared" si="11"/>
        <v>2720.2299999999359</v>
      </c>
      <c r="K81" s="36"/>
    </row>
    <row r="82" spans="1:11" x14ac:dyDescent="0.2">
      <c r="A82" s="2">
        <f t="shared" si="12"/>
        <v>46204</v>
      </c>
      <c r="B82" s="3">
        <f t="shared" si="13"/>
        <v>46204</v>
      </c>
      <c r="C82" s="3">
        <f t="shared" si="14"/>
        <v>2026</v>
      </c>
      <c r="D82" s="3">
        <v>79</v>
      </c>
      <c r="E82" s="1">
        <f t="shared" si="17"/>
        <v>2720.2299999999359</v>
      </c>
      <c r="F82" s="1">
        <f t="shared" si="16"/>
        <v>465.23100624999972</v>
      </c>
      <c r="G82" s="1">
        <f t="shared" si="15"/>
        <v>11.901006249999719</v>
      </c>
      <c r="H82" s="1">
        <f t="shared" si="18"/>
        <v>453.33</v>
      </c>
      <c r="I82" s="8">
        <v>0</v>
      </c>
      <c r="J82" s="7">
        <f t="shared" si="11"/>
        <v>2266.899999999936</v>
      </c>
      <c r="K82" s="36"/>
    </row>
    <row r="83" spans="1:11" x14ac:dyDescent="0.2">
      <c r="A83" s="2">
        <f t="shared" si="12"/>
        <v>46235</v>
      </c>
      <c r="B83" s="3">
        <f t="shared" si="13"/>
        <v>46235</v>
      </c>
      <c r="C83" s="3">
        <f t="shared" si="14"/>
        <v>2026</v>
      </c>
      <c r="D83" s="3">
        <v>80</v>
      </c>
      <c r="E83" s="1">
        <f t="shared" si="17"/>
        <v>2266.899999999936</v>
      </c>
      <c r="F83" s="1">
        <f t="shared" si="16"/>
        <v>463.2476874999997</v>
      </c>
      <c r="G83" s="1">
        <f t="shared" si="15"/>
        <v>9.9176874999997207</v>
      </c>
      <c r="H83" s="1">
        <f t="shared" si="18"/>
        <v>453.33</v>
      </c>
      <c r="I83" s="8">
        <v>0</v>
      </c>
      <c r="J83" s="7">
        <f t="shared" si="11"/>
        <v>1813.569999999936</v>
      </c>
      <c r="K83" s="36"/>
    </row>
    <row r="84" spans="1:11" x14ac:dyDescent="0.2">
      <c r="A84" s="2">
        <f t="shared" si="12"/>
        <v>46266</v>
      </c>
      <c r="B84" s="3">
        <f t="shared" si="13"/>
        <v>46266</v>
      </c>
      <c r="C84" s="3">
        <f t="shared" si="14"/>
        <v>2026</v>
      </c>
      <c r="D84" s="3">
        <v>81</v>
      </c>
      <c r="E84" s="1">
        <f t="shared" si="17"/>
        <v>1813.569999999936</v>
      </c>
      <c r="F84" s="1">
        <f t="shared" si="16"/>
        <v>461.26436874999968</v>
      </c>
      <c r="G84" s="1">
        <f t="shared" si="15"/>
        <v>7.9343687499997202</v>
      </c>
      <c r="H84" s="1">
        <f t="shared" si="18"/>
        <v>453.33</v>
      </c>
      <c r="I84" s="8">
        <v>0</v>
      </c>
      <c r="J84" s="7">
        <f t="shared" si="11"/>
        <v>1360.2399999999361</v>
      </c>
      <c r="K84" s="36"/>
    </row>
    <row r="85" spans="1:11" x14ac:dyDescent="0.2">
      <c r="A85" s="2">
        <f t="shared" si="12"/>
        <v>46296</v>
      </c>
      <c r="B85" s="3">
        <f t="shared" si="13"/>
        <v>46296</v>
      </c>
      <c r="C85" s="3">
        <f t="shared" si="14"/>
        <v>2026</v>
      </c>
      <c r="D85" s="3">
        <v>82</v>
      </c>
      <c r="E85" s="1">
        <f t="shared" si="17"/>
        <v>1360.2399999999361</v>
      </c>
      <c r="F85" s="1">
        <f t="shared" si="16"/>
        <v>459.28104999999971</v>
      </c>
      <c r="G85" s="1">
        <f t="shared" si="15"/>
        <v>5.9510499999997206</v>
      </c>
      <c r="H85" s="1">
        <f t="shared" si="18"/>
        <v>453.33</v>
      </c>
      <c r="I85" s="8">
        <v>0</v>
      </c>
      <c r="J85" s="7">
        <f t="shared" si="11"/>
        <v>906.90999999993619</v>
      </c>
      <c r="K85" s="36"/>
    </row>
    <row r="86" spans="1:11" x14ac:dyDescent="0.2">
      <c r="A86" s="2">
        <f t="shared" si="12"/>
        <v>46327</v>
      </c>
      <c r="B86" s="3">
        <f t="shared" si="13"/>
        <v>46327</v>
      </c>
      <c r="C86" s="3">
        <f t="shared" si="14"/>
        <v>2026</v>
      </c>
      <c r="D86" s="3">
        <v>83</v>
      </c>
      <c r="E86" s="1">
        <f t="shared" si="17"/>
        <v>906.90999999993619</v>
      </c>
      <c r="F86" s="1">
        <f t="shared" si="16"/>
        <v>457.29773124999969</v>
      </c>
      <c r="G86" s="1">
        <f t="shared" si="15"/>
        <v>3.9677312499997206</v>
      </c>
      <c r="H86" s="1">
        <f t="shared" si="18"/>
        <v>453.33</v>
      </c>
      <c r="I86" s="8">
        <v>0</v>
      </c>
      <c r="J86" s="7">
        <f t="shared" si="11"/>
        <v>453.57999999993621</v>
      </c>
      <c r="K86" s="36"/>
    </row>
    <row r="87" spans="1:11" ht="13.5" thickBot="1" x14ac:dyDescent="0.25">
      <c r="A87" s="15">
        <f t="shared" si="12"/>
        <v>46357</v>
      </c>
      <c r="B87" s="16">
        <f t="shared" si="13"/>
        <v>46357</v>
      </c>
      <c r="C87" s="16">
        <f t="shared" si="14"/>
        <v>2026</v>
      </c>
      <c r="D87" s="16">
        <v>84</v>
      </c>
      <c r="E87" s="17">
        <f>J86</f>
        <v>453.57999999993621</v>
      </c>
      <c r="F87" s="17">
        <f t="shared" si="16"/>
        <v>455.56441249993594</v>
      </c>
      <c r="G87" s="17">
        <f t="shared" si="15"/>
        <v>1.9844124999997208</v>
      </c>
      <c r="H87" s="1">
        <f>E87</f>
        <v>453.57999999993621</v>
      </c>
      <c r="I87" s="18">
        <v>0</v>
      </c>
      <c r="J87" s="19">
        <f>E87-H87</f>
        <v>0</v>
      </c>
      <c r="K87" s="36"/>
    </row>
    <row r="88" spans="1:11" ht="13.5" thickBot="1" x14ac:dyDescent="0.25">
      <c r="A88" s="21" t="s">
        <v>0</v>
      </c>
      <c r="B88" s="20"/>
      <c r="C88" s="12"/>
      <c r="D88" s="43"/>
      <c r="E88" s="44"/>
      <c r="F88" s="10">
        <f>SUM(F4:F87)</f>
        <v>41030.665468749918</v>
      </c>
      <c r="G88" s="10">
        <f t="shared" ref="G88" si="19">SUM(G4:G87)</f>
        <v>7030.6654687499849</v>
      </c>
      <c r="H88" s="10">
        <f>SUM(H4:H87)</f>
        <v>34000</v>
      </c>
      <c r="I88" s="10">
        <f>SUM(I4:I87)</f>
        <v>1000</v>
      </c>
      <c r="J88" s="11"/>
      <c r="K88" s="6"/>
    </row>
  </sheetData>
  <mergeCells count="11">
    <mergeCell ref="A4:C4"/>
    <mergeCell ref="K11:K13"/>
    <mergeCell ref="D88:E88"/>
    <mergeCell ref="A1:K1"/>
    <mergeCell ref="A2:D3"/>
    <mergeCell ref="E2:E3"/>
    <mergeCell ref="F2:F3"/>
    <mergeCell ref="G2:G3"/>
    <mergeCell ref="H2:H3"/>
    <mergeCell ref="I2:I3"/>
    <mergeCell ref="J2:J3"/>
  </mergeCells>
  <dataValidations count="1">
    <dataValidation type="whole" allowBlank="1" showInputMessage="1" showErrorMessage="1" sqref="K10">
      <formula1>5000</formula1>
      <formula2>1000000</formula2>
    </dataValidation>
  </dataValidations>
  <pageMargins left="0.7" right="0.7" top="0.78740157499999996" bottom="0.78740157499999996" header="0.3" footer="0.3"/>
  <pageSetup paperSize="9" scale="61" orientation="portrait" r:id="rId1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Helaba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HT35773</dc:creator>
  <cp:lastModifiedBy>Ziesche, Rainer</cp:lastModifiedBy>
  <cp:lastPrinted>2019-02-06T11:06:22Z</cp:lastPrinted>
  <dcterms:created xsi:type="dcterms:W3CDTF">2013-11-05T09:33:09Z</dcterms:created>
  <dcterms:modified xsi:type="dcterms:W3CDTF">2019-10-17T10:08:40Z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0180-BEF9-F716-B477</vt:lpwstr>
  </property>
</Properties>
</file>